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39.xml" ContentType="application/vnd.openxmlformats-officedocument.drawingml.chartshap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ml.chartshapes+xml"/>
  <Override PartName="/xl/drawings/drawing28.xml" ContentType="application/vnd.openxmlformats-officedocument.drawingml.chartshapes+xml"/>
  <Override PartName="/xl/drawings/drawing46.xml" ContentType="application/vnd.openxmlformats-officedocument.drawingml.chartshapes+xml"/>
  <Default Extension="xml" ContentType="application/xml"/>
  <Override PartName="/xl/drawings/drawing2.xml" ContentType="application/vnd.openxmlformats-officedocument.drawing+xml"/>
  <Override PartName="/xl/drawings/drawing35.xml" ContentType="application/vnd.openxmlformats-officedocument.drawingml.chartshapes+xml"/>
  <Override PartName="/xl/worksheets/sheet3.xml" ContentType="application/vnd.openxmlformats-officedocument.spreadsheetml.worksheet+xml"/>
  <Override PartName="/xl/drawings/drawing13.xml" ContentType="application/vnd.openxmlformats-officedocument.drawingml.chartshapes+xml"/>
  <Override PartName="/xl/drawings/drawing24.xml" ContentType="application/vnd.openxmlformats-officedocument.drawingml.chartshapes+xml"/>
  <Override PartName="/xl/charts/chart27.xml" ContentType="application/vnd.openxmlformats-officedocument.drawingml.chart+xml"/>
  <Override PartName="/xl/drawings/drawing42.xml" ContentType="application/vnd.openxmlformats-officedocument.drawingml.chartshap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0.xml" ContentType="application/vnd.openxmlformats-officedocument.drawingml.chartshapes+xml"/>
  <Override PartName="/xl/charts/chart16.xml" ContentType="application/vnd.openxmlformats-officedocument.drawingml.chart+xml"/>
  <Override PartName="/xl/drawings/drawing31.xml" ContentType="application/vnd.openxmlformats-officedocument.drawing+xml"/>
  <Override PartName="/xl/charts/chart34.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ml.chartshapes+xml"/>
  <Override PartName="/xl/drawings/drawing38.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27.xml" ContentType="application/vnd.openxmlformats-officedocument.drawingml.chartshapes+xml"/>
  <Override PartName="/xl/drawings/drawing36.xml" ContentType="application/vnd.openxmlformats-officedocument.drawingml.chartshapes+xml"/>
  <Override PartName="/xl/drawings/drawing45.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ml.chartshapes+xml"/>
  <Override PartName="/xl/drawings/drawing25.xml" ContentType="application/vnd.openxmlformats-officedocument.drawing+xml"/>
  <Override PartName="/xl/drawings/drawing34.xml" ContentType="application/vnd.openxmlformats-officedocument.drawingml.chartshapes+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ml.chartshapes+xml"/>
  <Override PartName="/xl/drawings/drawing23.xml" ContentType="application/vnd.openxmlformats-officedocument.drawing+xml"/>
  <Override PartName="/xl/charts/chart19.xml" ContentType="application/vnd.openxmlformats-officedocument.drawingml.chart+xml"/>
  <Override PartName="/xl/drawings/drawing32.xml" ContentType="application/vnd.openxmlformats-officedocument.drawingml.chartshapes+xml"/>
  <Override PartName="/xl/charts/chart28.xml" ContentType="application/vnd.openxmlformats-officedocument.drawingml.chart+xml"/>
  <Override PartName="/xl/drawings/drawing41.xml" ContentType="application/vnd.openxmlformats-officedocument.drawingml.chartshapes+xml"/>
  <Override PartName="/xl/drawings/drawing12.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ml.chartshapes+xml"/>
  <Override PartName="/xl/drawings/drawing30.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charts/chart26.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37.xml" ContentType="application/vnd.openxmlformats-officedocument.drawingml.chartshapes+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ml.chartshapes+xml"/>
  <Override PartName="/xl/drawings/drawing26.xml" ContentType="application/vnd.openxmlformats-officedocument.drawing+xml"/>
  <Override PartName="/xl/charts/chart29.xml" ContentType="application/vnd.openxmlformats-officedocument.drawingml.chart+xml"/>
  <Override PartName="/xl/drawings/drawing44.xml" ContentType="application/vnd.openxmlformats-officedocument.drawing+xml"/>
  <Override PartName="/xl/externalLinks/externalLink3.xml" ContentType="application/vnd.openxmlformats-officedocument.spreadsheetml.externalLink+xml"/>
  <Override PartName="/xl/charts/chart18.xml" ContentType="application/vnd.openxmlformats-officedocument.drawingml.chart+xml"/>
  <Override PartName="/xl/drawings/drawing22.xml" ContentType="application/vnd.openxmlformats-officedocument.drawing+xml"/>
  <Override PartName="/xl/drawings/drawing33.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drawings/drawing40.xml" ContentType="application/vnd.openxmlformats-officedocument.drawingml.chartshapes+xml"/>
  <Override PartName="/xl/charts/chart14.xml" ContentType="application/vnd.openxmlformats-officedocument.drawingml.chart+xml"/>
  <Override PartName="/xl/charts/chart3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9440" windowHeight="11565" tabRatio="599" firstSheet="28" activeTab="35"/>
  </bookViews>
  <sheets>
    <sheet name="TableOfContents" sheetId="95" r:id="rId1"/>
    <sheet name="About" sheetId="94" r:id="rId2"/>
    <sheet name="PoliceProceedings" sheetId="55" r:id="rId3"/>
    <sheet name="ProceedingsTable" sheetId="70" r:id="rId4"/>
    <sheet name="ProceedingsChart" sheetId="102" r:id="rId5"/>
    <sheet name="CourtVolumeCaseDispCat " sheetId="101" r:id="rId6"/>
    <sheet name="CourtWorkload" sheetId="60" r:id="rId7"/>
    <sheet name="CasesOnHand" sheetId="108" r:id="rId8"/>
    <sheet name="CourtVolumeTable" sheetId="71" r:id="rId9"/>
    <sheet name="CourtVolumeCharts" sheetId="105" r:id="rId10"/>
    <sheet name="CrownLawTotal" sheetId="15" r:id="rId11"/>
    <sheet name="CrownLawCases" sheetId="31" r:id="rId12"/>
    <sheet name="CrownLawTable" sheetId="64" r:id="rId13"/>
    <sheet name="CrownLawCharts" sheetId="33" r:id="rId14"/>
    <sheet name="LegalAid" sheetId="6" r:id="rId15"/>
    <sheet name="LegalAidJurisdictions" sheetId="45" r:id="rId16"/>
    <sheet name="LegalAidTable " sheetId="65" r:id="rId17"/>
    <sheet name="LegalAidCharts" sheetId="46" r:id="rId18"/>
    <sheet name="SentenceMix" sheetId="13" r:id="rId19"/>
    <sheet name="SentenceMixTable  " sheetId="66" r:id="rId20"/>
    <sheet name="SentenceMixChart" sheetId="97" r:id="rId21"/>
    <sheet name="Monetary" sheetId="1" r:id="rId22"/>
    <sheet name="MonetaryTable" sheetId="67" r:id="rId23"/>
    <sheet name="MonetaryCharts" sheetId="98" r:id="rId24"/>
    <sheet name="CommunityInfo " sheetId="56" r:id="rId25"/>
    <sheet name="CommunityStarts" sheetId="38" r:id="rId26"/>
    <sheet name="CommunityTable" sheetId="68" r:id="rId27"/>
    <sheet name="CommunityMusters" sheetId="54" r:id="rId28"/>
    <sheet name="CommunityTimes" sheetId="85" r:id="rId29"/>
    <sheet name="ProvisionOfInfo" sheetId="58" r:id="rId30"/>
    <sheet name="PostSentStartsMuster" sheetId="57" r:id="rId31"/>
    <sheet name="CommunityCharts" sheetId="99" r:id="rId32"/>
    <sheet name="PrisonPop" sheetId="7" r:id="rId33"/>
    <sheet name="PrisonPopTable" sheetId="93" r:id="rId34"/>
    <sheet name="TimeOnRemand" sheetId="89" r:id="rId35"/>
    <sheet name="PrisonCharts" sheetId="96" r:id="rId36"/>
  </sheets>
  <externalReferences>
    <externalReference r:id="rId37"/>
    <externalReference r:id="rId38"/>
    <externalReference r:id="rId39"/>
  </externalReferences>
  <definedNames>
    <definedName name="abc" localSheetId="26">#REF!</definedName>
    <definedName name="abc" localSheetId="5">#REF!</definedName>
    <definedName name="abc" localSheetId="8">#REF!</definedName>
    <definedName name="abc" localSheetId="6">#REF!</definedName>
    <definedName name="abc" localSheetId="11">#REF!</definedName>
    <definedName name="abc" localSheetId="10">#REF!</definedName>
    <definedName name="abc" localSheetId="16">#REF!</definedName>
    <definedName name="abc" localSheetId="22">#REF!</definedName>
    <definedName name="abc" localSheetId="30">#REF!</definedName>
    <definedName name="abc" localSheetId="33">#REF!</definedName>
    <definedName name="abc" localSheetId="3">#REF!</definedName>
    <definedName name="abc" localSheetId="29">#REF!</definedName>
    <definedName name="abc" localSheetId="19">#REF!</definedName>
    <definedName name="abc" localSheetId="34">#REF!</definedName>
    <definedName name="abc">#REF!</definedName>
    <definedName name="CD_Inflow_Fcast_Indi" localSheetId="27">#REF!</definedName>
    <definedName name="CD_Inflow_Fcast_Indi" localSheetId="25">#REF!</definedName>
    <definedName name="CD_Inflow_Fcast_Indi" localSheetId="26">#REF!</definedName>
    <definedName name="CD_Inflow_Fcast_Indi" localSheetId="28">#REF!</definedName>
    <definedName name="CD_Inflow_Fcast_Indi" localSheetId="5">#REF!</definedName>
    <definedName name="CD_Inflow_Fcast_Indi" localSheetId="8">#REF!</definedName>
    <definedName name="CD_Inflow_Fcast_Indi" localSheetId="6">#REF!</definedName>
    <definedName name="CD_Inflow_Fcast_Indi" localSheetId="11">#REF!</definedName>
    <definedName name="CD_Inflow_Fcast_Indi" localSheetId="10">#REF!</definedName>
    <definedName name="CD_Inflow_Fcast_Indi" localSheetId="14">#REF!</definedName>
    <definedName name="CD_Inflow_Fcast_Indi" localSheetId="16">#REF!</definedName>
    <definedName name="CD_Inflow_Fcast_Indi" localSheetId="22">#REF!</definedName>
    <definedName name="CD_Inflow_Fcast_Indi" localSheetId="30">#REF!</definedName>
    <definedName name="CD_Inflow_Fcast_Indi" localSheetId="32">#REF!</definedName>
    <definedName name="CD_Inflow_Fcast_Indi" localSheetId="33">#REF!</definedName>
    <definedName name="CD_Inflow_Fcast_Indi" localSheetId="3">#REF!</definedName>
    <definedName name="CD_Inflow_Fcast_Indi" localSheetId="29">#REF!</definedName>
    <definedName name="CD_Inflow_Fcast_Indi" localSheetId="18">#REF!</definedName>
    <definedName name="CD_Inflow_Fcast_Indi" localSheetId="19">#REF!</definedName>
    <definedName name="CD_Inflow_Fcast_Indi" localSheetId="34">#REF!</definedName>
    <definedName name="CD_Inflow_Fcast_Indi">#REF!</definedName>
    <definedName name="CD_Inflow_Fcast_Indi8" localSheetId="26">#REF!</definedName>
    <definedName name="CD_Inflow_Fcast_Indi8" localSheetId="5">#REF!</definedName>
    <definedName name="CD_Inflow_Fcast_Indi8" localSheetId="8">#REF!</definedName>
    <definedName name="CD_Inflow_Fcast_Indi8" localSheetId="6">#REF!</definedName>
    <definedName name="CD_Inflow_Fcast_Indi8" localSheetId="11">#REF!</definedName>
    <definedName name="CD_Inflow_Fcast_Indi8" localSheetId="10">#REF!</definedName>
    <definedName name="CD_Inflow_Fcast_Indi8" localSheetId="14">#REF!</definedName>
    <definedName name="CD_Inflow_Fcast_Indi8" localSheetId="16">#REF!</definedName>
    <definedName name="CD_Inflow_Fcast_Indi8" localSheetId="22">#REF!</definedName>
    <definedName name="CD_Inflow_Fcast_Indi8" localSheetId="30">#REF!</definedName>
    <definedName name="CD_Inflow_Fcast_Indi8" localSheetId="32">#REF!</definedName>
    <definedName name="CD_Inflow_Fcast_Indi8" localSheetId="33">#REF!</definedName>
    <definedName name="CD_Inflow_Fcast_Indi8" localSheetId="3">#REF!</definedName>
    <definedName name="CD_Inflow_Fcast_Indi8" localSheetId="29">#REF!</definedName>
    <definedName name="CD_Inflow_Fcast_Indi8" localSheetId="18">#REF!</definedName>
    <definedName name="CD_Inflow_Fcast_Indi8" localSheetId="19">#REF!</definedName>
    <definedName name="CD_Inflow_Fcast_Indi8" localSheetId="34">#REF!</definedName>
    <definedName name="CD_Inflow_Fcast_Indi8">#REF!</definedName>
    <definedName name="CD_Inflow_Fcast_NoIndi" localSheetId="26">#REF!</definedName>
    <definedName name="CD_Inflow_Fcast_NoIndi" localSheetId="5">#REF!</definedName>
    <definedName name="CD_Inflow_Fcast_NoIndi" localSheetId="8">#REF!</definedName>
    <definedName name="CD_Inflow_Fcast_NoIndi" localSheetId="6">#REF!</definedName>
    <definedName name="CD_Inflow_Fcast_NoIndi" localSheetId="11">#REF!</definedName>
    <definedName name="CD_Inflow_Fcast_NoIndi" localSheetId="10">#REF!</definedName>
    <definedName name="CD_Inflow_Fcast_NoIndi" localSheetId="14">#REF!</definedName>
    <definedName name="CD_Inflow_Fcast_NoIndi" localSheetId="16">#REF!</definedName>
    <definedName name="CD_Inflow_Fcast_NoIndi" localSheetId="22">#REF!</definedName>
    <definedName name="CD_Inflow_Fcast_NoIndi" localSheetId="30">#REF!</definedName>
    <definedName name="CD_Inflow_Fcast_NoIndi" localSheetId="32">#REF!</definedName>
    <definedName name="CD_Inflow_Fcast_NoIndi" localSheetId="33">#REF!</definedName>
    <definedName name="CD_Inflow_Fcast_NoIndi" localSheetId="3">#REF!</definedName>
    <definedName name="CD_Inflow_Fcast_NoIndi" localSheetId="29">#REF!</definedName>
    <definedName name="CD_Inflow_Fcast_NoIndi" localSheetId="18">#REF!</definedName>
    <definedName name="CD_Inflow_Fcast_NoIndi" localSheetId="19">#REF!</definedName>
    <definedName name="CD_Inflow_Fcast_NoIndi" localSheetId="34">#REF!</definedName>
    <definedName name="CD_Inflow_Fcast_NoIndi">#REF!</definedName>
    <definedName name="CD_Inflow_Fcast_NoIndi2" localSheetId="26">#REF!</definedName>
    <definedName name="CD_Inflow_Fcast_NoIndi2" localSheetId="5">#REF!</definedName>
    <definedName name="CD_Inflow_Fcast_NoIndi2" localSheetId="8">#REF!</definedName>
    <definedName name="CD_Inflow_Fcast_NoIndi2" localSheetId="6">#REF!</definedName>
    <definedName name="CD_Inflow_Fcast_NoIndi2" localSheetId="11">#REF!</definedName>
    <definedName name="CD_Inflow_Fcast_NoIndi2" localSheetId="10">#REF!</definedName>
    <definedName name="CD_Inflow_Fcast_NoIndi2" localSheetId="14">#REF!</definedName>
    <definedName name="CD_Inflow_Fcast_NoIndi2" localSheetId="16">#REF!</definedName>
    <definedName name="CD_Inflow_Fcast_NoIndi2" localSheetId="22">#REF!</definedName>
    <definedName name="CD_Inflow_Fcast_NoIndi2" localSheetId="30">#REF!</definedName>
    <definedName name="CD_Inflow_Fcast_NoIndi2" localSheetId="32">#REF!</definedName>
    <definedName name="CD_Inflow_Fcast_NoIndi2" localSheetId="33">#REF!</definedName>
    <definedName name="CD_Inflow_Fcast_NoIndi2" localSheetId="3">#REF!</definedName>
    <definedName name="CD_Inflow_Fcast_NoIndi2" localSheetId="29">#REF!</definedName>
    <definedName name="CD_Inflow_Fcast_NoIndi2" localSheetId="18">#REF!</definedName>
    <definedName name="CD_Inflow_Fcast_NoIndi2" localSheetId="19">#REF!</definedName>
    <definedName name="CD_Inflow_Fcast_NoIndi2" localSheetId="34">#REF!</definedName>
    <definedName name="CD_Inflow_Fcast_NoIndi2">#REF!</definedName>
    <definedName name="charge_event_offence">#REF!</definedName>
    <definedName name="Charge_Laid">#REF!</definedName>
    <definedName name="charge_laid2">#REF!</definedName>
    <definedName name="Charging_events_offence_moth">#REF!</definedName>
    <definedName name="CLCQ" localSheetId="5">#REF!</definedName>
    <definedName name="CLCQ">#REF!</definedName>
    <definedName name="CLYTD" localSheetId="5">#REF!</definedName>
    <definedName name="CLYTD">#REF!</definedName>
    <definedName name="CPSordermuster" localSheetId="5">#REF!</definedName>
    <definedName name="CPSordermuster">#REF!</definedName>
    <definedName name="CPSorderstartCQ" localSheetId="5">#REF!</definedName>
    <definedName name="CPSorderstartCQ">#REF!</definedName>
    <definedName name="CPSorderstartYTD" localSheetId="5">#REF!</definedName>
    <definedName name="CPSorderstartYTD">#REF!</definedName>
    <definedName name="CPSsentmuster" localSheetId="5">#REF!</definedName>
    <definedName name="CPSsentmuster">#REF!</definedName>
    <definedName name="CPSsentstartCQ" localSheetId="5">#REF!</definedName>
    <definedName name="CPSsentstartCQ">#REF!</definedName>
    <definedName name="CPSsentstartYTD" localSheetId="5">#REF!</definedName>
    <definedName name="CPSsentstartYTD">#REF!</definedName>
    <definedName name="Disposed_person">#REF!</definedName>
    <definedName name="Driverstext" localSheetId="5">#REF!</definedName>
    <definedName name="Driverstext">#REF!</definedName>
    <definedName name="Driverstext2" localSheetId="5">#REF!</definedName>
    <definedName name="Driverstext2">#REF!</definedName>
    <definedName name="EndMonthQrt" localSheetId="1">#REF!</definedName>
    <definedName name="EndMonthQrt">[1]BookMark!$E$2</definedName>
    <definedName name="extended_sup" localSheetId="5">#REF!</definedName>
    <definedName name="extended_sup">#REF!</definedName>
    <definedName name="FinesCQ" localSheetId="5">#REF!</definedName>
    <definedName name="FinesCQ">#REF!</definedName>
    <definedName name="FinesYTD" localSheetId="5">#REF!</definedName>
    <definedName name="FinesYTD">#REF!</definedName>
    <definedName name="FullReport_Fcast" localSheetId="27">#REF!</definedName>
    <definedName name="FullReport_Fcast" localSheetId="25">#REF!</definedName>
    <definedName name="FullReport_Fcast" localSheetId="26">#REF!</definedName>
    <definedName name="FullReport_Fcast" localSheetId="28">#REF!</definedName>
    <definedName name="FullReport_Fcast" localSheetId="5">#REF!</definedName>
    <definedName name="FullReport_Fcast" localSheetId="8">#REF!</definedName>
    <definedName name="FullReport_Fcast" localSheetId="6">#REF!</definedName>
    <definedName name="FullReport_Fcast" localSheetId="11">#REF!</definedName>
    <definedName name="FullReport_Fcast" localSheetId="10">#REF!</definedName>
    <definedName name="FullReport_Fcast" localSheetId="14">#REF!</definedName>
    <definedName name="FullReport_Fcast" localSheetId="16">#REF!</definedName>
    <definedName name="FullReport_Fcast" localSheetId="22">#REF!</definedName>
    <definedName name="FullReport_Fcast" localSheetId="30">#REF!</definedName>
    <definedName name="FullReport_Fcast" localSheetId="32">#REF!</definedName>
    <definedName name="FullReport_Fcast" localSheetId="33">#REF!</definedName>
    <definedName name="FullReport_Fcast" localSheetId="3">#REF!</definedName>
    <definedName name="FullReport_Fcast" localSheetId="29">#REF!</definedName>
    <definedName name="FullReport_Fcast" localSheetId="18">#REF!</definedName>
    <definedName name="FullReport_Fcast" localSheetId="19">#REF!</definedName>
    <definedName name="FullReport_Fcast" localSheetId="34">#REF!</definedName>
    <definedName name="FullReport_Fcast">#REF!</definedName>
    <definedName name="HD_Inflow_Fcast_Indi" localSheetId="26">#REF!</definedName>
    <definedName name="HD_Inflow_Fcast_Indi" localSheetId="5">#REF!</definedName>
    <definedName name="HD_Inflow_Fcast_Indi" localSheetId="8">#REF!</definedName>
    <definedName name="HD_Inflow_Fcast_Indi" localSheetId="6">#REF!</definedName>
    <definedName name="HD_Inflow_Fcast_Indi" localSheetId="11">#REF!</definedName>
    <definedName name="HD_Inflow_Fcast_Indi" localSheetId="10">#REF!</definedName>
    <definedName name="HD_Inflow_Fcast_Indi" localSheetId="14">#REF!</definedName>
    <definedName name="HD_Inflow_Fcast_Indi" localSheetId="16">#REF!</definedName>
    <definedName name="HD_Inflow_Fcast_Indi" localSheetId="22">#REF!</definedName>
    <definedName name="HD_Inflow_Fcast_Indi" localSheetId="30">#REF!</definedName>
    <definedName name="HD_Inflow_Fcast_Indi" localSheetId="32">#REF!</definedName>
    <definedName name="HD_Inflow_Fcast_Indi" localSheetId="33">#REF!</definedName>
    <definedName name="HD_Inflow_Fcast_Indi" localSheetId="3">#REF!</definedName>
    <definedName name="HD_Inflow_Fcast_Indi" localSheetId="29">#REF!</definedName>
    <definedName name="HD_Inflow_Fcast_Indi" localSheetId="18">#REF!</definedName>
    <definedName name="HD_Inflow_Fcast_Indi" localSheetId="19">#REF!</definedName>
    <definedName name="HD_Inflow_Fcast_Indi" localSheetId="34">#REF!</definedName>
    <definedName name="HD_Inflow_Fcast_Indi">#REF!</definedName>
    <definedName name="HD_Inflow_Fcast_Indi6" localSheetId="26">#REF!</definedName>
    <definedName name="HD_Inflow_Fcast_Indi6" localSheetId="5">#REF!</definedName>
    <definedName name="HD_Inflow_Fcast_Indi6" localSheetId="8">#REF!</definedName>
    <definedName name="HD_Inflow_Fcast_Indi6" localSheetId="6">#REF!</definedName>
    <definedName name="HD_Inflow_Fcast_Indi6" localSheetId="11">#REF!</definedName>
    <definedName name="HD_Inflow_Fcast_Indi6" localSheetId="10">#REF!</definedName>
    <definedName name="HD_Inflow_Fcast_Indi6" localSheetId="14">#REF!</definedName>
    <definedName name="HD_Inflow_Fcast_Indi6" localSheetId="16">#REF!</definedName>
    <definedName name="HD_Inflow_Fcast_Indi6" localSheetId="22">#REF!</definedName>
    <definedName name="HD_Inflow_Fcast_Indi6" localSheetId="30">#REF!</definedName>
    <definedName name="HD_Inflow_Fcast_Indi6" localSheetId="32">#REF!</definedName>
    <definedName name="HD_Inflow_Fcast_Indi6" localSheetId="33">#REF!</definedName>
    <definedName name="HD_Inflow_Fcast_Indi6" localSheetId="3">#REF!</definedName>
    <definedName name="HD_Inflow_Fcast_Indi6" localSheetId="29">#REF!</definedName>
    <definedName name="HD_Inflow_Fcast_Indi6" localSheetId="18">#REF!</definedName>
    <definedName name="HD_Inflow_Fcast_Indi6" localSheetId="19">#REF!</definedName>
    <definedName name="HD_Inflow_Fcast_Indi6" localSheetId="34">#REF!</definedName>
    <definedName name="HD_Inflow_Fcast_Indi6">#REF!</definedName>
    <definedName name="HD_Inflow_Fcast_NoIndi" localSheetId="26">#REF!</definedName>
    <definedName name="HD_Inflow_Fcast_NoIndi" localSheetId="5">#REF!</definedName>
    <definedName name="HD_Inflow_Fcast_NoIndi" localSheetId="8">#REF!</definedName>
    <definedName name="HD_Inflow_Fcast_NoIndi" localSheetId="6">#REF!</definedName>
    <definedName name="HD_Inflow_Fcast_NoIndi" localSheetId="11">#REF!</definedName>
    <definedName name="HD_Inflow_Fcast_NoIndi" localSheetId="10">#REF!</definedName>
    <definedName name="HD_Inflow_Fcast_NoIndi" localSheetId="14">#REF!</definedName>
    <definedName name="HD_Inflow_Fcast_NoIndi" localSheetId="16">#REF!</definedName>
    <definedName name="HD_Inflow_Fcast_NoIndi" localSheetId="22">#REF!</definedName>
    <definedName name="HD_Inflow_Fcast_NoIndi" localSheetId="30">#REF!</definedName>
    <definedName name="HD_Inflow_Fcast_NoIndi" localSheetId="32">#REF!</definedName>
    <definedName name="HD_Inflow_Fcast_NoIndi" localSheetId="33">#REF!</definedName>
    <definedName name="HD_Inflow_Fcast_NoIndi" localSheetId="3">#REF!</definedName>
    <definedName name="HD_Inflow_Fcast_NoIndi" localSheetId="29">#REF!</definedName>
    <definedName name="HD_Inflow_Fcast_NoIndi" localSheetId="18">#REF!</definedName>
    <definedName name="HD_Inflow_Fcast_NoIndi" localSheetId="19">#REF!</definedName>
    <definedName name="HD_Inflow_Fcast_NoIndi" localSheetId="34">#REF!</definedName>
    <definedName name="HD_Inflow_Fcast_NoIndi">#REF!</definedName>
    <definedName name="JulMonth" localSheetId="1">#REF!</definedName>
    <definedName name="JulMonth">[1]BookMark!$J$2</definedName>
    <definedName name="LegaidCQ" localSheetId="5">#REF!</definedName>
    <definedName name="LegaidCQ">#REF!</definedName>
    <definedName name="LegaidYTD" localSheetId="5">#REF!</definedName>
    <definedName name="LegaidYTD">#REF!</definedName>
    <definedName name="life_parole" localSheetId="5">#REF!</definedName>
    <definedName name="life_parole">#REF!</definedName>
    <definedName name="LPEStable" localSheetId="5">#REF!</definedName>
    <definedName name="LPEStable">#REF!</definedName>
    <definedName name="MonthJuneYr" localSheetId="1">#REF!</definedName>
    <definedName name="MonthJuneYr">[1]BookMark!$G$2</definedName>
    <definedName name="MonthYear" localSheetId="5">#REF!</definedName>
    <definedName name="MonthYear">#REF!</definedName>
    <definedName name="NewName" localSheetId="5">#REF!</definedName>
    <definedName name="NewName">#REF!</definedName>
    <definedName name="PoICQ" localSheetId="5">#REF!</definedName>
    <definedName name="PoICQ">#REF!</definedName>
    <definedName name="PoIYTD" localSheetId="5">#REF!</definedName>
    <definedName name="PoIYTD">#REF!</definedName>
    <definedName name="PrevEndMonthQrt" localSheetId="1">#REF!</definedName>
    <definedName name="PrevEndMonthQrt">[1]BookMark!$E$3</definedName>
    <definedName name="PrevMonthJuneYr" localSheetId="5">#REF!</definedName>
    <definedName name="PrevMonthJuneYr">#REF!</definedName>
    <definedName name="PrevStartMonthQrt" localSheetId="5">#REF!</definedName>
    <definedName name="PrevStartMonthQrt">#REF!</definedName>
    <definedName name="_xlnm.Print_Area" localSheetId="1">About!$A$1:$O$34</definedName>
    <definedName name="_xlnm.Print_Area" localSheetId="7">CasesOnHand!$A$2:$K$151</definedName>
    <definedName name="_xlnm.Print_Area" localSheetId="31">CommunityCharts!$A$1:$AF$175</definedName>
    <definedName name="_xlnm.Print_Area" localSheetId="24">'CommunityInfo '!$A$1:$U$68</definedName>
    <definedName name="_xlnm.Print_Area" localSheetId="27">CommunityMusters!$A$2:$Z$222</definedName>
    <definedName name="_xlnm.Print_Area" localSheetId="25">CommunityStarts!$A$2:$AE$306</definedName>
    <definedName name="_xlnm.Print_Area" localSheetId="26">CommunityTable!$A$1:$H$15</definedName>
    <definedName name="_xlnm.Print_Area" localSheetId="28">CommunityTimes!$A$1:$AE$219</definedName>
    <definedName name="_xlnm.Print_Area" localSheetId="5">'CourtVolumeCaseDispCat '!$A$1:$G$100</definedName>
    <definedName name="_xlnm.Print_Area" localSheetId="9">CourtVolumeCharts!$A$1:$R$44</definedName>
    <definedName name="_xlnm.Print_Area" localSheetId="8">CourtVolumeTable!$A$1:$G$17</definedName>
    <definedName name="_xlnm.Print_Area" localSheetId="6">CourtWorkload!$B$1:$W$308</definedName>
    <definedName name="_xlnm.Print_Area" localSheetId="11">CrownLawCases!$A$1:$AF$97</definedName>
    <definedName name="_xlnm.Print_Area" localSheetId="13">CrownLawCharts!$A$1:$AB$126</definedName>
    <definedName name="_xlnm.Print_Area" localSheetId="12">CrownLawTable!$A$1:$H$12</definedName>
    <definedName name="_xlnm.Print_Area" localSheetId="10">CrownLawTotal!$A$1:$S$97</definedName>
    <definedName name="_xlnm.Print_Area" localSheetId="14">LegalAid!$A$1:$N$189</definedName>
    <definedName name="_xlnm.Print_Area" localSheetId="15">LegalAidJurisdictions!$A$1:$O$60</definedName>
    <definedName name="_xlnm.Print_Area" localSheetId="16">'LegalAidTable '!$A$1:$I$16</definedName>
    <definedName name="_xlnm.Print_Area" localSheetId="21">Monetary!$A$2:$AL$222</definedName>
    <definedName name="_xlnm.Print_Area" localSheetId="23">MonetaryCharts!$A$1:$AG$75</definedName>
    <definedName name="_xlnm.Print_Area" localSheetId="22">MonetaryTable!$A$1:$H$12</definedName>
    <definedName name="_xlnm.Print_Area" localSheetId="2">PoliceProceedings!$A$2:$L$34</definedName>
    <definedName name="_xlnm.Print_Area" localSheetId="30">PostSentStartsMuster!$A$2:$AN$306</definedName>
    <definedName name="_xlnm.Print_Area" localSheetId="35">PrisonCharts!$A$1:$V$58</definedName>
    <definedName name="_xlnm.Print_Area" localSheetId="32">PrisonPop!$A$2:$AF$307</definedName>
    <definedName name="_xlnm.Print_Area" localSheetId="33">PrisonPopTable!$A$1:$I$11</definedName>
    <definedName name="_xlnm.Print_Area" localSheetId="4">ProceedingsChart!$A$1:$Q$36</definedName>
    <definedName name="_xlnm.Print_Area" localSheetId="3">ProceedingsTable!$A$1:$F$10</definedName>
    <definedName name="_xlnm.Print_Area" localSheetId="18">SentenceMix!$A$2:$AB$306</definedName>
    <definedName name="_xlnm.Print_Area" localSheetId="20">SentenceMixChart!$A$1:$S$41</definedName>
    <definedName name="_xlnm.Print_Area" localSheetId="19">'SentenceMixTable  '!$A$1:$I$17</definedName>
    <definedName name="_xlnm.Print_Area" localSheetId="0">TableOfContents!$A$1:$C$55</definedName>
    <definedName name="_xlnm.Print_Area" localSheetId="34">TimeOnRemand!$A$2:$M$304</definedName>
    <definedName name="_xlnm.Print_Titles" localSheetId="31">CommunityCharts!$1:$1</definedName>
    <definedName name="_xlnm.Print_Titles" localSheetId="27">CommunityMusters!$2:$3</definedName>
    <definedName name="_xlnm.Print_Titles" localSheetId="25">CommunityStarts!$2:$3</definedName>
    <definedName name="_xlnm.Print_Titles" localSheetId="28">CommunityTimes!$1:$3</definedName>
    <definedName name="_xlnm.Print_Titles" localSheetId="5">'CourtVolumeCaseDispCat '!$4:$4</definedName>
    <definedName name="_xlnm.Print_Titles" localSheetId="6">CourtWorkload!$1:$6</definedName>
    <definedName name="_xlnm.Print_Titles" localSheetId="11">CrownLawCases!$1:$6</definedName>
    <definedName name="_xlnm.Print_Titles" localSheetId="13">CrownLawCharts!$1:$1</definedName>
    <definedName name="_xlnm.Print_Titles" localSheetId="10">CrownLawTotal!$1:$6</definedName>
    <definedName name="_xlnm.Print_Titles" localSheetId="14">LegalAid!$1:$6</definedName>
    <definedName name="_xlnm.Print_Titles" localSheetId="17">LegalAidCharts!$1:$1</definedName>
    <definedName name="_xlnm.Print_Titles" localSheetId="15">LegalAidJurisdictions!$1:$6</definedName>
    <definedName name="_xlnm.Print_Titles" localSheetId="16">'LegalAidTable '!$1:$1</definedName>
    <definedName name="_xlnm.Print_Titles" localSheetId="21">Monetary!$2:$3</definedName>
    <definedName name="_xlnm.Print_Titles" localSheetId="23">MonetaryCharts!$1:$1</definedName>
    <definedName name="_xlnm.Print_Titles" localSheetId="30">PostSentStartsMuster!$2:$4</definedName>
    <definedName name="_xlnm.Print_Titles" localSheetId="35">PrisonCharts!$1:$1</definedName>
    <definedName name="_xlnm.Print_Titles" localSheetId="32">PrisonPop!$2:$3</definedName>
    <definedName name="_xlnm.Print_Titles" localSheetId="18">SentenceMix!$2:$3</definedName>
    <definedName name="_xlnm.Print_Titles" localSheetId="34">TimeOnRemand!$2:$3</definedName>
    <definedName name="prisonbyfiscalyearr">'[1]Prison_Sent_Remand (longterm)'!$O$4:$U$28</definedName>
    <definedName name="Prisonpop" localSheetId="5">#REF!</definedName>
    <definedName name="Prisonpop">#REF!</definedName>
    <definedName name="PSRCQ" localSheetId="5">#REF!</definedName>
    <definedName name="PSRCQ">#REF!</definedName>
    <definedName name="PSRYTD" localSheetId="5">#REF!</definedName>
    <definedName name="PSRYTD">#REF!</definedName>
    <definedName name="Reoffending_rate">#REF!</definedName>
    <definedName name="Reoffending_rate_ethnic">#REF!</definedName>
    <definedName name="sent_actual_vs_forecast" localSheetId="26">#REF!</definedName>
    <definedName name="sent_actual_vs_forecast" localSheetId="5">#REF!</definedName>
    <definedName name="sent_actual_vs_forecast" localSheetId="8">#REF!</definedName>
    <definedName name="sent_actual_vs_forecast" localSheetId="6">#REF!</definedName>
    <definedName name="sent_actual_vs_forecast" localSheetId="11">#REF!</definedName>
    <definedName name="sent_actual_vs_forecast" localSheetId="10">#REF!</definedName>
    <definedName name="sent_actual_vs_forecast" localSheetId="14">#REF!</definedName>
    <definedName name="sent_actual_vs_forecast" localSheetId="16">#REF!</definedName>
    <definedName name="sent_actual_vs_forecast" localSheetId="22">#REF!</definedName>
    <definedName name="sent_actual_vs_forecast" localSheetId="30">#REF!</definedName>
    <definedName name="sent_actual_vs_forecast" localSheetId="32">#REF!</definedName>
    <definedName name="sent_actual_vs_forecast" localSheetId="33">#REF!</definedName>
    <definedName name="sent_actual_vs_forecast" localSheetId="3">#REF!</definedName>
    <definedName name="sent_actual_vs_forecast" localSheetId="29">#REF!</definedName>
    <definedName name="sent_actual_vs_forecast" localSheetId="18">#REF!</definedName>
    <definedName name="sent_actual_vs_forecast" localSheetId="19">#REF!</definedName>
    <definedName name="sent_actual_vs_forecast" localSheetId="34">#REF!</definedName>
    <definedName name="sent_actual_vs_forecast">#REF!</definedName>
    <definedName name="Sentlength" localSheetId="26">#REF!</definedName>
    <definedName name="Sentlength" localSheetId="5">#REF!</definedName>
    <definedName name="Sentlength" localSheetId="8">#REF!</definedName>
    <definedName name="Sentlength" localSheetId="6">#REF!</definedName>
    <definedName name="Sentlength" localSheetId="11">#REF!</definedName>
    <definedName name="Sentlength" localSheetId="10">#REF!</definedName>
    <definedName name="Sentlength" localSheetId="14">#REF!</definedName>
    <definedName name="Sentlength" localSheetId="16">#REF!</definedName>
    <definedName name="Sentlength" localSheetId="22">#REF!</definedName>
    <definedName name="Sentlength" localSheetId="30">#REF!</definedName>
    <definedName name="Sentlength" localSheetId="32">#REF!</definedName>
    <definedName name="Sentlength" localSheetId="33">#REF!</definedName>
    <definedName name="Sentlength" localSheetId="3">#REF!</definedName>
    <definedName name="Sentlength" localSheetId="29">#REF!</definedName>
    <definedName name="Sentlength" localSheetId="18">#REF!</definedName>
    <definedName name="Sentlength" localSheetId="19">#REF!</definedName>
    <definedName name="Sentlength" localSheetId="34">#REF!</definedName>
    <definedName name="Sentlength">#REF!</definedName>
    <definedName name="ShortReport_Fcast" localSheetId="26">#REF!</definedName>
    <definedName name="ShortReport_Fcast" localSheetId="5">#REF!</definedName>
    <definedName name="ShortReport_Fcast" localSheetId="8">#REF!</definedName>
    <definedName name="ShortReport_Fcast" localSheetId="6">#REF!</definedName>
    <definedName name="ShortReport_Fcast" localSheetId="11">#REF!</definedName>
    <definedName name="ShortReport_Fcast" localSheetId="10">#REF!</definedName>
    <definedName name="ShortReport_Fcast" localSheetId="14">#REF!</definedName>
    <definedName name="ShortReport_Fcast" localSheetId="16">#REF!</definedName>
    <definedName name="ShortReport_Fcast" localSheetId="22">#REF!</definedName>
    <definedName name="ShortReport_Fcast" localSheetId="30">#REF!</definedName>
    <definedName name="ShortReport_Fcast" localSheetId="32">#REF!</definedName>
    <definedName name="ShortReport_Fcast" localSheetId="33">#REF!</definedName>
    <definedName name="ShortReport_Fcast" localSheetId="3">#REF!</definedName>
    <definedName name="ShortReport_Fcast" localSheetId="29">#REF!</definedName>
    <definedName name="ShortReport_Fcast" localSheetId="18">#REF!</definedName>
    <definedName name="ShortReport_Fcast" localSheetId="19">#REF!</definedName>
    <definedName name="ShortReport_Fcast" localSheetId="34">#REF!</definedName>
    <definedName name="ShortReport_Fcast">#REF!</definedName>
    <definedName name="ShortReport_Fcast1" localSheetId="26">#REF!</definedName>
    <definedName name="ShortReport_Fcast1" localSheetId="5">#REF!</definedName>
    <definedName name="ShortReport_Fcast1" localSheetId="8">#REF!</definedName>
    <definedName name="ShortReport_Fcast1" localSheetId="6">#REF!</definedName>
    <definedName name="ShortReport_Fcast1" localSheetId="11">#REF!</definedName>
    <definedName name="ShortReport_Fcast1" localSheetId="10">#REF!</definedName>
    <definedName name="ShortReport_Fcast1" localSheetId="14">#REF!</definedName>
    <definedName name="ShortReport_Fcast1" localSheetId="16">#REF!</definedName>
    <definedName name="ShortReport_Fcast1" localSheetId="22">#REF!</definedName>
    <definedName name="ShortReport_Fcast1" localSheetId="30">#REF!</definedName>
    <definedName name="ShortReport_Fcast1" localSheetId="32">#REF!</definedName>
    <definedName name="ShortReport_Fcast1" localSheetId="33">#REF!</definedName>
    <definedName name="ShortReport_Fcast1" localSheetId="3">#REF!</definedName>
    <definedName name="ShortReport_Fcast1" localSheetId="29">#REF!</definedName>
    <definedName name="ShortReport_Fcast1" localSheetId="18">#REF!</definedName>
    <definedName name="ShortReport_Fcast1" localSheetId="19">#REF!</definedName>
    <definedName name="ShortReport_Fcast1" localSheetId="34">#REF!</definedName>
    <definedName name="ShortReport_Fcast1">#REF!</definedName>
    <definedName name="StartMonthQrt" localSheetId="1">#REF!</definedName>
    <definedName name="StartMonthQrt">[1]BookMark!$F$2</definedName>
    <definedName name="total">#REF!</definedName>
    <definedName name="Total_disposed">#REF!</definedName>
  </definedNames>
  <calcPr calcId="125725"/>
</workbook>
</file>

<file path=xl/calcChain.xml><?xml version="1.0" encoding="utf-8"?>
<calcChain xmlns="http://schemas.openxmlformats.org/spreadsheetml/2006/main">
  <c r="C75" i="55"/>
  <c r="F75" s="1"/>
  <c r="G75" s="1"/>
  <c r="E7" i="70" l="1"/>
  <c r="E6"/>
  <c r="E41" i="55"/>
  <c r="D41"/>
  <c r="E40"/>
  <c r="D40"/>
  <c r="E39"/>
  <c r="D39"/>
  <c r="E38"/>
  <c r="D38"/>
  <c r="G9" i="71"/>
  <c r="G8"/>
  <c r="F7" i="70"/>
  <c r="F6"/>
  <c r="D6"/>
  <c r="J108" i="89" l="1"/>
  <c r="I108"/>
  <c r="J107"/>
  <c r="I107"/>
  <c r="J106"/>
  <c r="I106"/>
  <c r="J105"/>
  <c r="I105"/>
  <c r="J104"/>
  <c r="I104"/>
  <c r="J103"/>
  <c r="I103"/>
  <c r="J102"/>
  <c r="I102"/>
  <c r="J101"/>
  <c r="I101"/>
  <c r="J100"/>
  <c r="I100"/>
  <c r="J99"/>
  <c r="I99"/>
  <c r="J98"/>
  <c r="I98"/>
  <c r="J97"/>
  <c r="I97"/>
  <c r="J96"/>
  <c r="I96"/>
  <c r="J95"/>
  <c r="I95"/>
  <c r="J94"/>
  <c r="I94"/>
  <c r="J93"/>
  <c r="I93"/>
  <c r="J92"/>
  <c r="I92"/>
  <c r="J91"/>
  <c r="I91"/>
  <c r="J90"/>
  <c r="I90"/>
  <c r="J89"/>
  <c r="I89"/>
  <c r="J88"/>
  <c r="I88"/>
  <c r="J87"/>
  <c r="I87"/>
  <c r="J86"/>
  <c r="I86"/>
  <c r="J85"/>
  <c r="I85"/>
  <c r="J84"/>
  <c r="I84"/>
  <c r="J83"/>
  <c r="I83"/>
  <c r="J82"/>
  <c r="I82"/>
  <c r="J81"/>
  <c r="I81"/>
  <c r="J80"/>
  <c r="I80"/>
  <c r="J79"/>
  <c r="I79"/>
  <c r="J78"/>
  <c r="I78"/>
  <c r="J77"/>
  <c r="I77"/>
  <c r="J76"/>
  <c r="I76"/>
  <c r="J75"/>
  <c r="I75"/>
  <c r="J74"/>
  <c r="I74"/>
  <c r="J73"/>
  <c r="I73"/>
  <c r="J72"/>
  <c r="I72"/>
  <c r="J71"/>
  <c r="I71"/>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J36"/>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J10"/>
  <c r="I10"/>
  <c r="J9"/>
  <c r="I9"/>
  <c r="J8"/>
  <c r="I8"/>
  <c r="J7"/>
  <c r="I7"/>
  <c r="J6"/>
  <c r="I6"/>
  <c r="J5"/>
  <c r="I5"/>
  <c r="J4"/>
  <c r="I4"/>
  <c r="D316" l="1"/>
  <c r="C316"/>
  <c r="B316"/>
  <c r="C315"/>
  <c r="D315" s="1"/>
  <c r="B315"/>
  <c r="B314"/>
  <c r="C314" s="1"/>
  <c r="D314" s="1"/>
  <c r="D313"/>
  <c r="C313"/>
  <c r="B313"/>
  <c r="D312"/>
  <c r="C312"/>
  <c r="B312"/>
  <c r="C311"/>
  <c r="D311" s="1"/>
  <c r="B311"/>
  <c r="B310"/>
  <c r="C310" s="1"/>
  <c r="D310" s="1"/>
  <c r="D309"/>
  <c r="C309"/>
  <c r="B309"/>
  <c r="D308"/>
  <c r="C308"/>
  <c r="B308"/>
  <c r="C307"/>
  <c r="D307" s="1"/>
  <c r="B307"/>
  <c r="B306"/>
  <c r="C306" s="1"/>
  <c r="D306" s="1"/>
  <c r="D305"/>
  <c r="C305"/>
  <c r="B305"/>
  <c r="N111" i="60"/>
  <c r="M111"/>
  <c r="L111"/>
  <c r="N110"/>
  <c r="M110"/>
  <c r="L110"/>
  <c r="N109"/>
  <c r="M109"/>
  <c r="L109"/>
  <c r="N108"/>
  <c r="M108"/>
  <c r="L108"/>
  <c r="N107"/>
  <c r="M107"/>
  <c r="L107"/>
  <c r="N106"/>
  <c r="M106"/>
  <c r="L106"/>
  <c r="N105"/>
  <c r="M105"/>
  <c r="L105"/>
  <c r="N104"/>
  <c r="M104"/>
  <c r="L104"/>
  <c r="N103"/>
  <c r="M103"/>
  <c r="L103"/>
  <c r="N102"/>
  <c r="M102"/>
  <c r="L102"/>
  <c r="N101"/>
  <c r="M101"/>
  <c r="L101"/>
  <c r="N100"/>
  <c r="M100"/>
  <c r="L100"/>
  <c r="N99"/>
  <c r="M99"/>
  <c r="L99"/>
  <c r="N98"/>
  <c r="M98"/>
  <c r="L98"/>
  <c r="N97"/>
  <c r="M97"/>
  <c r="L97"/>
  <c r="N96"/>
  <c r="M96"/>
  <c r="L96"/>
  <c r="N95"/>
  <c r="M95"/>
  <c r="L95"/>
  <c r="N94"/>
  <c r="M94"/>
  <c r="L94"/>
  <c r="N93"/>
  <c r="M93"/>
  <c r="L93"/>
  <c r="N92"/>
  <c r="M92"/>
  <c r="L92"/>
  <c r="N91"/>
  <c r="M91"/>
  <c r="L91"/>
  <c r="N90"/>
  <c r="M90"/>
  <c r="L90"/>
  <c r="N89"/>
  <c r="M89"/>
  <c r="L89"/>
  <c r="N88"/>
  <c r="M88"/>
  <c r="L88"/>
  <c r="N87"/>
  <c r="M87"/>
  <c r="L87"/>
  <c r="N86"/>
  <c r="M86"/>
  <c r="L86"/>
  <c r="N85"/>
  <c r="M85"/>
  <c r="L85"/>
  <c r="N84"/>
  <c r="M84"/>
  <c r="L84"/>
  <c r="N83"/>
  <c r="M83"/>
  <c r="L83"/>
  <c r="N82"/>
  <c r="M82"/>
  <c r="L82"/>
  <c r="N81"/>
  <c r="M81"/>
  <c r="L81"/>
  <c r="N80"/>
  <c r="M80"/>
  <c r="L80"/>
  <c r="N79"/>
  <c r="M79"/>
  <c r="L79"/>
  <c r="N78"/>
  <c r="M78"/>
  <c r="L78"/>
  <c r="N77"/>
  <c r="M77"/>
  <c r="L77"/>
  <c r="N76"/>
  <c r="M76"/>
  <c r="L76"/>
  <c r="N75"/>
  <c r="M75"/>
  <c r="L75"/>
  <c r="N74"/>
  <c r="M74"/>
  <c r="L74"/>
  <c r="N73"/>
  <c r="M73"/>
  <c r="L73"/>
  <c r="N72"/>
  <c r="M72"/>
  <c r="L72"/>
  <c r="N71"/>
  <c r="M71"/>
  <c r="L71"/>
  <c r="N70"/>
  <c r="M70"/>
  <c r="L70"/>
  <c r="N69"/>
  <c r="M69"/>
  <c r="O109" s="1"/>
  <c r="L69"/>
  <c r="N68"/>
  <c r="M68"/>
  <c r="L68"/>
  <c r="N67"/>
  <c r="M67"/>
  <c r="L67"/>
  <c r="N66"/>
  <c r="M66"/>
  <c r="L66"/>
  <c r="N65"/>
  <c r="M65"/>
  <c r="L65"/>
  <c r="N64"/>
  <c r="M64"/>
  <c r="L64"/>
  <c r="N63"/>
  <c r="M63"/>
  <c r="L63"/>
  <c r="N62"/>
  <c r="M62"/>
  <c r="L62"/>
  <c r="N61"/>
  <c r="M61"/>
  <c r="L61"/>
  <c r="N60"/>
  <c r="M60"/>
  <c r="L60"/>
  <c r="N59"/>
  <c r="M59"/>
  <c r="L59"/>
  <c r="N58"/>
  <c r="M58"/>
  <c r="L58"/>
  <c r="N57"/>
  <c r="M57"/>
  <c r="L57"/>
  <c r="N56"/>
  <c r="M56"/>
  <c r="L56"/>
  <c r="N55"/>
  <c r="M55"/>
  <c r="L55"/>
  <c r="N54"/>
  <c r="M54"/>
  <c r="L54"/>
  <c r="N53"/>
  <c r="M53"/>
  <c r="L53"/>
  <c r="N52"/>
  <c r="M52"/>
  <c r="L52"/>
  <c r="N51"/>
  <c r="M51"/>
  <c r="L51"/>
  <c r="N50"/>
  <c r="M50"/>
  <c r="L50"/>
  <c r="N49"/>
  <c r="M49"/>
  <c r="L49"/>
  <c r="N48"/>
  <c r="M48"/>
  <c r="L48"/>
  <c r="N47"/>
  <c r="M47"/>
  <c r="L47"/>
  <c r="N46"/>
  <c r="M46"/>
  <c r="L46"/>
  <c r="N45"/>
  <c r="M45"/>
  <c r="L45"/>
  <c r="N44"/>
  <c r="M44"/>
  <c r="L44"/>
  <c r="N43"/>
  <c r="M43"/>
  <c r="L43"/>
  <c r="N42"/>
  <c r="M42"/>
  <c r="L42"/>
  <c r="N41"/>
  <c r="M41"/>
  <c r="L41"/>
  <c r="N40"/>
  <c r="M40"/>
  <c r="L40"/>
  <c r="N39"/>
  <c r="M39"/>
  <c r="L39"/>
  <c r="N38"/>
  <c r="M38"/>
  <c r="L38"/>
  <c r="N37"/>
  <c r="M37"/>
  <c r="L37"/>
  <c r="N36"/>
  <c r="M36"/>
  <c r="L36"/>
  <c r="N35"/>
  <c r="M35"/>
  <c r="L35"/>
  <c r="N34"/>
  <c r="M34"/>
  <c r="L34"/>
  <c r="N33"/>
  <c r="M33"/>
  <c r="L33"/>
  <c r="N32"/>
  <c r="M32"/>
  <c r="L32"/>
  <c r="N31"/>
  <c r="M31"/>
  <c r="L31"/>
  <c r="N30"/>
  <c r="M30"/>
  <c r="L30"/>
  <c r="N29"/>
  <c r="M29"/>
  <c r="L29"/>
  <c r="N28"/>
  <c r="M28"/>
  <c r="L28"/>
  <c r="N27"/>
  <c r="M27"/>
  <c r="L27"/>
  <c r="N26"/>
  <c r="M26"/>
  <c r="L26"/>
  <c r="N25"/>
  <c r="M25"/>
  <c r="L25"/>
  <c r="N24"/>
  <c r="M24"/>
  <c r="L24"/>
  <c r="N23"/>
  <c r="M23"/>
  <c r="L23"/>
  <c r="N22"/>
  <c r="M22"/>
  <c r="L22"/>
  <c r="N21"/>
  <c r="M21"/>
  <c r="L21"/>
  <c r="N20"/>
  <c r="M20"/>
  <c r="L20"/>
  <c r="N19"/>
  <c r="M19"/>
  <c r="L19"/>
  <c r="N18"/>
  <c r="M18"/>
  <c r="L18"/>
  <c r="N17"/>
  <c r="M17"/>
  <c r="L17"/>
  <c r="N16"/>
  <c r="M16"/>
  <c r="L16"/>
  <c r="N15"/>
  <c r="M15"/>
  <c r="L15"/>
  <c r="N14"/>
  <c r="M14"/>
  <c r="L14"/>
  <c r="N13"/>
  <c r="M13"/>
  <c r="L13"/>
  <c r="N12"/>
  <c r="M12"/>
  <c r="L12"/>
  <c r="N11"/>
  <c r="M11"/>
  <c r="L11"/>
  <c r="N10"/>
  <c r="M10"/>
  <c r="L10"/>
  <c r="N9"/>
  <c r="M9"/>
  <c r="L9"/>
  <c r="N8"/>
  <c r="M8"/>
  <c r="L8"/>
  <c r="N7"/>
  <c r="M7"/>
  <c r="L7"/>
  <c r="O110"/>
  <c r="D319"/>
  <c r="E319" s="1"/>
  <c r="C319"/>
  <c r="C318"/>
  <c r="D318" s="1"/>
  <c r="E318" s="1"/>
  <c r="C317"/>
  <c r="D317" s="1"/>
  <c r="E317" s="1"/>
  <c r="E316"/>
  <c r="D316"/>
  <c r="C316"/>
  <c r="D315"/>
  <c r="E315" s="1"/>
  <c r="C315"/>
  <c r="C314"/>
  <c r="D314" s="1"/>
  <c r="E314" s="1"/>
  <c r="E313"/>
  <c r="D313"/>
  <c r="C313"/>
  <c r="E312"/>
  <c r="D312"/>
  <c r="C312"/>
  <c r="D311"/>
  <c r="E311" s="1"/>
  <c r="C311"/>
  <c r="C310"/>
  <c r="D310" s="1"/>
  <c r="E310" s="1"/>
  <c r="E309"/>
  <c r="D309"/>
  <c r="C309"/>
  <c r="E308"/>
  <c r="D308"/>
  <c r="C308"/>
  <c r="I319"/>
  <c r="I318"/>
  <c r="I317"/>
  <c r="I316"/>
  <c r="I315"/>
  <c r="I314"/>
  <c r="I313"/>
  <c r="I312"/>
  <c r="I311"/>
  <c r="I310"/>
  <c r="I309"/>
  <c r="I308"/>
  <c r="T20" i="31"/>
  <c r="P48"/>
  <c r="P47"/>
  <c r="P46"/>
  <c r="O108" i="60" l="1"/>
  <c r="O111"/>
  <c r="B6" i="64"/>
  <c r="AD40" i="31"/>
  <c r="AC40"/>
  <c r="AB40"/>
  <c r="AA40"/>
  <c r="Z40"/>
  <c r="Y40"/>
  <c r="X40"/>
  <c r="W40"/>
  <c r="V40"/>
  <c r="U40"/>
  <c r="T40"/>
  <c r="S40"/>
  <c r="AD39"/>
  <c r="AC39"/>
  <c r="AB39"/>
  <c r="AA39"/>
  <c r="Z39"/>
  <c r="Y39"/>
  <c r="X39"/>
  <c r="W39"/>
  <c r="V39"/>
  <c r="U39"/>
  <c r="T39"/>
  <c r="S39"/>
  <c r="AD38"/>
  <c r="AC38"/>
  <c r="AB38"/>
  <c r="AA38"/>
  <c r="Z38"/>
  <c r="Y38"/>
  <c r="X38"/>
  <c r="W38"/>
  <c r="V38"/>
  <c r="U38"/>
  <c r="T38"/>
  <c r="S38"/>
  <c r="AD37"/>
  <c r="AC37"/>
  <c r="AB37"/>
  <c r="AA37"/>
  <c r="Z37"/>
  <c r="Y37"/>
  <c r="X37"/>
  <c r="W37"/>
  <c r="V37"/>
  <c r="U37"/>
  <c r="T37"/>
  <c r="S37"/>
  <c r="AD36"/>
  <c r="AC36"/>
  <c r="AB36"/>
  <c r="AA36"/>
  <c r="Z36"/>
  <c r="Y36"/>
  <c r="X36"/>
  <c r="W36"/>
  <c r="V36"/>
  <c r="U36"/>
  <c r="T36"/>
  <c r="S36"/>
  <c r="AD35"/>
  <c r="AC35"/>
  <c r="AB35"/>
  <c r="AA35"/>
  <c r="Z35"/>
  <c r="Y35"/>
  <c r="X35"/>
  <c r="W35"/>
  <c r="V35"/>
  <c r="U35"/>
  <c r="T35"/>
  <c r="S35"/>
  <c r="AD34"/>
  <c r="AC34"/>
  <c r="AB34"/>
  <c r="AA34"/>
  <c r="Z34"/>
  <c r="Y34"/>
  <c r="X34"/>
  <c r="W34"/>
  <c r="V34"/>
  <c r="U34"/>
  <c r="T34"/>
  <c r="S34"/>
  <c r="AD33"/>
  <c r="AC33"/>
  <c r="AB33"/>
  <c r="AA33"/>
  <c r="Z33"/>
  <c r="Y33"/>
  <c r="X33"/>
  <c r="W33"/>
  <c r="V33"/>
  <c r="U33"/>
  <c r="T33"/>
  <c r="S33"/>
  <c r="AD32"/>
  <c r="AC32"/>
  <c r="AB32"/>
  <c r="AA32"/>
  <c r="Z32"/>
  <c r="Y32"/>
  <c r="X32"/>
  <c r="W32"/>
  <c r="V32"/>
  <c r="U32"/>
  <c r="T32"/>
  <c r="S32"/>
  <c r="AD31"/>
  <c r="AC31"/>
  <c r="AB31"/>
  <c r="AA31"/>
  <c r="Z31"/>
  <c r="Y31"/>
  <c r="X31"/>
  <c r="W31"/>
  <c r="V31"/>
  <c r="U31"/>
  <c r="T31"/>
  <c r="S31"/>
  <c r="AD30"/>
  <c r="AC30"/>
  <c r="AB30"/>
  <c r="AA30"/>
  <c r="Z30"/>
  <c r="Y30"/>
  <c r="X30"/>
  <c r="W30"/>
  <c r="V30"/>
  <c r="U30"/>
  <c r="T30"/>
  <c r="S30"/>
  <c r="AD29"/>
  <c r="AC29"/>
  <c r="AB29"/>
  <c r="AA29"/>
  <c r="Z29"/>
  <c r="Y29"/>
  <c r="X29"/>
  <c r="W29"/>
  <c r="V29"/>
  <c r="U29"/>
  <c r="T29"/>
  <c r="S29"/>
  <c r="AD28"/>
  <c r="AC28"/>
  <c r="AB28"/>
  <c r="AA28"/>
  <c r="Z28"/>
  <c r="Y28"/>
  <c r="X28"/>
  <c r="W28"/>
  <c r="V28"/>
  <c r="U28"/>
  <c r="T28"/>
  <c r="S28"/>
  <c r="AD27"/>
  <c r="AC27"/>
  <c r="AB27"/>
  <c r="AA27"/>
  <c r="Z27"/>
  <c r="Y27"/>
  <c r="X27"/>
  <c r="W27"/>
  <c r="V27"/>
  <c r="U27"/>
  <c r="T27"/>
  <c r="S27"/>
  <c r="AD26"/>
  <c r="AC26"/>
  <c r="AB26"/>
  <c r="AA26"/>
  <c r="Z26"/>
  <c r="Y26"/>
  <c r="X26"/>
  <c r="W26"/>
  <c r="V26"/>
  <c r="U26"/>
  <c r="T26"/>
  <c r="S26"/>
  <c r="AD25"/>
  <c r="AC25"/>
  <c r="AB25"/>
  <c r="AA25"/>
  <c r="Z25"/>
  <c r="Y25"/>
  <c r="X25"/>
  <c r="W25"/>
  <c r="V25"/>
  <c r="U25"/>
  <c r="T25"/>
  <c r="S25"/>
  <c r="AD24"/>
  <c r="AC24"/>
  <c r="AB24"/>
  <c r="AA24"/>
  <c r="Z24"/>
  <c r="Y24"/>
  <c r="X24"/>
  <c r="W24"/>
  <c r="V24"/>
  <c r="U24"/>
  <c r="T24"/>
  <c r="S24"/>
  <c r="AD23"/>
  <c r="AC23"/>
  <c r="AB23"/>
  <c r="AA23"/>
  <c r="Z23"/>
  <c r="Y23"/>
  <c r="X23"/>
  <c r="W23"/>
  <c r="V23"/>
  <c r="U23"/>
  <c r="T23"/>
  <c r="S23"/>
  <c r="AD22"/>
  <c r="AC22"/>
  <c r="AB22"/>
  <c r="AA22"/>
  <c r="Z22"/>
  <c r="Y22"/>
  <c r="X22"/>
  <c r="W22"/>
  <c r="V22"/>
  <c r="U22"/>
  <c r="T22"/>
  <c r="S22"/>
  <c r="AD21"/>
  <c r="AC21"/>
  <c r="AB21"/>
  <c r="AA21"/>
  <c r="Z21"/>
  <c r="Y21"/>
  <c r="X21"/>
  <c r="W21"/>
  <c r="V21"/>
  <c r="U21"/>
  <c r="T21"/>
  <c r="S21"/>
  <c r="AD20"/>
  <c r="AC20"/>
  <c r="AB20"/>
  <c r="AA20"/>
  <c r="Z20"/>
  <c r="Y20"/>
  <c r="X20"/>
  <c r="W20"/>
  <c r="V20"/>
  <c r="U20"/>
  <c r="S20"/>
  <c r="AD19"/>
  <c r="AC19"/>
  <c r="AB19"/>
  <c r="AA19"/>
  <c r="Z19"/>
  <c r="Y19"/>
  <c r="X19"/>
  <c r="W19"/>
  <c r="V19"/>
  <c r="U19"/>
  <c r="T19"/>
  <c r="S19"/>
  <c r="AD18"/>
  <c r="AC18"/>
  <c r="AB18"/>
  <c r="AA18"/>
  <c r="Z18"/>
  <c r="Y18"/>
  <c r="X18"/>
  <c r="W18"/>
  <c r="V18"/>
  <c r="U18"/>
  <c r="T18"/>
  <c r="S18"/>
  <c r="AD17"/>
  <c r="AC17"/>
  <c r="AB17"/>
  <c r="AA17"/>
  <c r="Z17"/>
  <c r="Y17"/>
  <c r="X17"/>
  <c r="W17"/>
  <c r="V17"/>
  <c r="U17"/>
  <c r="T17"/>
  <c r="S17"/>
  <c r="AD16"/>
  <c r="AC16"/>
  <c r="AB16"/>
  <c r="AA16"/>
  <c r="Z16"/>
  <c r="Y16"/>
  <c r="X16"/>
  <c r="W16"/>
  <c r="V16"/>
  <c r="U16"/>
  <c r="T16"/>
  <c r="S16"/>
  <c r="AD15"/>
  <c r="AC15"/>
  <c r="AB15"/>
  <c r="AA15"/>
  <c r="Z15"/>
  <c r="Y15"/>
  <c r="X15"/>
  <c r="W15"/>
  <c r="V15"/>
  <c r="U15"/>
  <c r="T15"/>
  <c r="S15"/>
  <c r="AD14"/>
  <c r="AC14"/>
  <c r="AB14"/>
  <c r="AA14"/>
  <c r="Z14"/>
  <c r="Y14"/>
  <c r="X14"/>
  <c r="W14"/>
  <c r="V14"/>
  <c r="U14"/>
  <c r="T14"/>
  <c r="S14"/>
  <c r="AD13"/>
  <c r="AC13"/>
  <c r="AB13"/>
  <c r="AA13"/>
  <c r="Z13"/>
  <c r="Y13"/>
  <c r="X13"/>
  <c r="W13"/>
  <c r="V13"/>
  <c r="U13"/>
  <c r="T13"/>
  <c r="S13"/>
  <c r="AD12"/>
  <c r="AC12"/>
  <c r="AB12"/>
  <c r="AA12"/>
  <c r="Z12"/>
  <c r="Y12"/>
  <c r="X12"/>
  <c r="W12"/>
  <c r="V12"/>
  <c r="U12"/>
  <c r="T12"/>
  <c r="S12"/>
  <c r="AD11"/>
  <c r="AC11"/>
  <c r="AB11"/>
  <c r="AA11"/>
  <c r="Z11"/>
  <c r="Y11"/>
  <c r="X11"/>
  <c r="W11"/>
  <c r="V11"/>
  <c r="U11"/>
  <c r="T11"/>
  <c r="S11"/>
  <c r="AD10"/>
  <c r="AC10"/>
  <c r="AB10"/>
  <c r="AA10"/>
  <c r="Z10"/>
  <c r="Y10"/>
  <c r="X10"/>
  <c r="W10"/>
  <c r="V10"/>
  <c r="U10"/>
  <c r="T10"/>
  <c r="S10"/>
  <c r="AD9"/>
  <c r="AC9"/>
  <c r="AB9"/>
  <c r="AA9"/>
  <c r="Z9"/>
  <c r="Y9"/>
  <c r="X9"/>
  <c r="W9"/>
  <c r="V9"/>
  <c r="U9"/>
  <c r="T9"/>
  <c r="S9"/>
  <c r="AD8"/>
  <c r="AC8"/>
  <c r="AB8"/>
  <c r="AA8"/>
  <c r="Z8"/>
  <c r="Y8"/>
  <c r="X8"/>
  <c r="W8"/>
  <c r="V8"/>
  <c r="U8"/>
  <c r="T8"/>
  <c r="S8"/>
  <c r="AD7"/>
  <c r="AC7"/>
  <c r="AB7"/>
  <c r="AA7"/>
  <c r="Z7"/>
  <c r="Y7"/>
  <c r="X7"/>
  <c r="W7"/>
  <c r="V7"/>
  <c r="U7"/>
  <c r="T7"/>
  <c r="S7"/>
  <c r="P108"/>
  <c r="P107"/>
  <c r="P106"/>
  <c r="P105"/>
  <c r="P104"/>
  <c r="P103"/>
  <c r="P102"/>
  <c r="P101"/>
  <c r="P100"/>
  <c r="P99"/>
  <c r="P98"/>
  <c r="P97"/>
  <c r="C108"/>
  <c r="D108" s="1"/>
  <c r="B108"/>
  <c r="B107"/>
  <c r="C107" s="1"/>
  <c r="D107" s="1"/>
  <c r="B106"/>
  <c r="C106" s="1"/>
  <c r="D106" s="1"/>
  <c r="D105"/>
  <c r="C105"/>
  <c r="B105"/>
  <c r="C104"/>
  <c r="D104" s="1"/>
  <c r="B104"/>
  <c r="B103"/>
  <c r="C103" s="1"/>
  <c r="D103" s="1"/>
  <c r="D102"/>
  <c r="C102"/>
  <c r="B102"/>
  <c r="D101"/>
  <c r="C101"/>
  <c r="B101"/>
  <c r="C100"/>
  <c r="D100" s="1"/>
  <c r="B100"/>
  <c r="B99"/>
  <c r="C99" s="1"/>
  <c r="D99" s="1"/>
  <c r="D98"/>
  <c r="C98"/>
  <c r="B98"/>
  <c r="D97"/>
  <c r="C97"/>
  <c r="B97"/>
  <c r="J41" i="15"/>
  <c r="I41"/>
  <c r="J40"/>
  <c r="I40"/>
  <c r="J39"/>
  <c r="I39"/>
  <c r="J38"/>
  <c r="I38"/>
  <c r="J37"/>
  <c r="I37"/>
  <c r="J36"/>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J10"/>
  <c r="I10"/>
  <c r="J9"/>
  <c r="I9"/>
  <c r="J8"/>
  <c r="I8"/>
  <c r="J7"/>
  <c r="I7"/>
  <c r="B108"/>
  <c r="C108" s="1"/>
  <c r="D108" s="1"/>
  <c r="B107"/>
  <c r="C107" s="1"/>
  <c r="D107" s="1"/>
  <c r="C106"/>
  <c r="D106" s="1"/>
  <c r="B106"/>
  <c r="B105"/>
  <c r="C105" s="1"/>
  <c r="D105" s="1"/>
  <c r="B104"/>
  <c r="C104" s="1"/>
  <c r="D104" s="1"/>
  <c r="B103"/>
  <c r="C103" s="1"/>
  <c r="D103" s="1"/>
  <c r="B102"/>
  <c r="C102" s="1"/>
  <c r="D102" s="1"/>
  <c r="B101"/>
  <c r="C101" s="1"/>
  <c r="D101" s="1"/>
  <c r="B100"/>
  <c r="C100" s="1"/>
  <c r="D100" s="1"/>
  <c r="B99"/>
  <c r="C99" s="1"/>
  <c r="D99" s="1"/>
  <c r="B98"/>
  <c r="C98" s="1"/>
  <c r="D98" s="1"/>
  <c r="B97"/>
  <c r="C97" s="1"/>
  <c r="D97" s="1"/>
  <c r="I213" i="7" l="1"/>
  <c r="I212"/>
  <c r="I211"/>
  <c r="I210"/>
  <c r="I209"/>
  <c r="I208"/>
  <c r="I207"/>
  <c r="I206"/>
  <c r="I205"/>
  <c r="I204"/>
  <c r="I203"/>
  <c r="I202"/>
  <c r="M213" l="1"/>
  <c r="M212"/>
  <c r="Y73" s="1"/>
  <c r="M211"/>
  <c r="M210"/>
  <c r="M209"/>
  <c r="Y72" s="1"/>
  <c r="M208"/>
  <c r="M207"/>
  <c r="M206"/>
  <c r="Y71" s="1"/>
  <c r="M205"/>
  <c r="M204"/>
  <c r="M203"/>
  <c r="Y70" s="1"/>
  <c r="M202"/>
  <c r="Z108"/>
  <c r="Y108"/>
  <c r="W108"/>
  <c r="V108"/>
  <c r="U108"/>
  <c r="T108"/>
  <c r="S108"/>
  <c r="R108"/>
  <c r="Q108"/>
  <c r="Z107"/>
  <c r="Y107"/>
  <c r="W107"/>
  <c r="V107"/>
  <c r="U107"/>
  <c r="T107"/>
  <c r="S107"/>
  <c r="R107"/>
  <c r="Q107"/>
  <c r="Z106"/>
  <c r="Y106"/>
  <c r="W106"/>
  <c r="V106"/>
  <c r="U106"/>
  <c r="T106"/>
  <c r="S106"/>
  <c r="R106"/>
  <c r="Q106"/>
  <c r="Z105"/>
  <c r="Y105"/>
  <c r="W105"/>
  <c r="V105"/>
  <c r="U105"/>
  <c r="T105"/>
  <c r="S105"/>
  <c r="R105"/>
  <c r="Q105"/>
  <c r="Z104"/>
  <c r="Y104"/>
  <c r="W104"/>
  <c r="V104"/>
  <c r="U104"/>
  <c r="T104"/>
  <c r="S104"/>
  <c r="R104"/>
  <c r="Q104"/>
  <c r="Z103"/>
  <c r="Y103"/>
  <c r="W103"/>
  <c r="V103"/>
  <c r="U103"/>
  <c r="T103"/>
  <c r="S103"/>
  <c r="R103"/>
  <c r="Q103"/>
  <c r="Z102"/>
  <c r="Y102"/>
  <c r="W102"/>
  <c r="V102"/>
  <c r="U102"/>
  <c r="T102"/>
  <c r="S102"/>
  <c r="R102"/>
  <c r="Q102"/>
  <c r="Z101"/>
  <c r="Y101"/>
  <c r="W101"/>
  <c r="V101"/>
  <c r="U101"/>
  <c r="T101"/>
  <c r="S101"/>
  <c r="R101"/>
  <c r="Q101"/>
  <c r="Z100"/>
  <c r="Y100"/>
  <c r="W100"/>
  <c r="V100"/>
  <c r="U100"/>
  <c r="T100"/>
  <c r="S100"/>
  <c r="R100"/>
  <c r="Q100"/>
  <c r="Z99"/>
  <c r="Y99"/>
  <c r="W99"/>
  <c r="V99"/>
  <c r="U99"/>
  <c r="T99"/>
  <c r="S99"/>
  <c r="R99"/>
  <c r="Q99"/>
  <c r="Z98"/>
  <c r="Y98"/>
  <c r="W98"/>
  <c r="V98"/>
  <c r="U98"/>
  <c r="T98"/>
  <c r="S98"/>
  <c r="R98"/>
  <c r="Q98"/>
  <c r="Z97"/>
  <c r="Y97"/>
  <c r="W97"/>
  <c r="V97"/>
  <c r="U97"/>
  <c r="T97"/>
  <c r="S97"/>
  <c r="R97"/>
  <c r="Q97"/>
  <c r="Z96"/>
  <c r="Y96"/>
  <c r="W96"/>
  <c r="V96"/>
  <c r="U96"/>
  <c r="T96"/>
  <c r="S96"/>
  <c r="R96"/>
  <c r="Q96"/>
  <c r="Z95"/>
  <c r="Y95"/>
  <c r="W95"/>
  <c r="V95"/>
  <c r="U95"/>
  <c r="T95"/>
  <c r="S95"/>
  <c r="R95"/>
  <c r="Q95"/>
  <c r="Z94"/>
  <c r="Y94"/>
  <c r="W94"/>
  <c r="V94"/>
  <c r="U94"/>
  <c r="T94"/>
  <c r="S94"/>
  <c r="R94"/>
  <c r="Q94"/>
  <c r="Z93"/>
  <c r="Y93"/>
  <c r="W93"/>
  <c r="V93"/>
  <c r="U93"/>
  <c r="T93"/>
  <c r="S93"/>
  <c r="R93"/>
  <c r="Q93"/>
  <c r="Z92"/>
  <c r="Y92"/>
  <c r="W92"/>
  <c r="V92"/>
  <c r="U92"/>
  <c r="T92"/>
  <c r="S92"/>
  <c r="R92"/>
  <c r="Q92"/>
  <c r="Z91"/>
  <c r="Y91"/>
  <c r="W91"/>
  <c r="V91"/>
  <c r="U91"/>
  <c r="T91"/>
  <c r="S91"/>
  <c r="R91"/>
  <c r="Q91"/>
  <c r="Z90"/>
  <c r="Y90"/>
  <c r="W90"/>
  <c r="V90"/>
  <c r="U90"/>
  <c r="T90"/>
  <c r="S90"/>
  <c r="R90"/>
  <c r="Q90"/>
  <c r="Z89"/>
  <c r="Y89"/>
  <c r="W89"/>
  <c r="V89"/>
  <c r="U89"/>
  <c r="T89"/>
  <c r="S89"/>
  <c r="R89"/>
  <c r="Q89"/>
  <c r="Z88"/>
  <c r="Y88"/>
  <c r="W88"/>
  <c r="V88"/>
  <c r="U88"/>
  <c r="T88"/>
  <c r="S88"/>
  <c r="R88"/>
  <c r="Q88"/>
  <c r="Z87"/>
  <c r="Y87"/>
  <c r="W87"/>
  <c r="V87"/>
  <c r="U87"/>
  <c r="T87"/>
  <c r="S87"/>
  <c r="R87"/>
  <c r="Q87"/>
  <c r="Z86"/>
  <c r="Y86"/>
  <c r="W86"/>
  <c r="V86"/>
  <c r="U86"/>
  <c r="T86"/>
  <c r="S86"/>
  <c r="R86"/>
  <c r="Q86"/>
  <c r="Z85"/>
  <c r="Y85"/>
  <c r="W85"/>
  <c r="V85"/>
  <c r="U85"/>
  <c r="T85"/>
  <c r="S85"/>
  <c r="R85"/>
  <c r="Q85"/>
  <c r="Z84"/>
  <c r="Y84"/>
  <c r="W84"/>
  <c r="V84"/>
  <c r="U84"/>
  <c r="T84"/>
  <c r="S84"/>
  <c r="R84"/>
  <c r="Q84"/>
  <c r="Z83"/>
  <c r="Y83"/>
  <c r="W83"/>
  <c r="V83"/>
  <c r="U83"/>
  <c r="T83"/>
  <c r="S83"/>
  <c r="R83"/>
  <c r="Q83"/>
  <c r="Z82"/>
  <c r="Y82"/>
  <c r="W82"/>
  <c r="V82"/>
  <c r="U82"/>
  <c r="T82"/>
  <c r="S82"/>
  <c r="R82"/>
  <c r="Q82"/>
  <c r="Z81"/>
  <c r="Y81"/>
  <c r="W81"/>
  <c r="V81"/>
  <c r="U81"/>
  <c r="T81"/>
  <c r="S81"/>
  <c r="R81"/>
  <c r="Q81"/>
  <c r="Z80"/>
  <c r="Y80"/>
  <c r="W80"/>
  <c r="V80"/>
  <c r="U80"/>
  <c r="T80"/>
  <c r="S80"/>
  <c r="R80"/>
  <c r="Q80"/>
  <c r="Z79"/>
  <c r="Y79"/>
  <c r="W79"/>
  <c r="V79"/>
  <c r="U79"/>
  <c r="T79"/>
  <c r="S79"/>
  <c r="R79"/>
  <c r="Q79"/>
  <c r="Z78"/>
  <c r="Y78"/>
  <c r="W78"/>
  <c r="V78"/>
  <c r="U78"/>
  <c r="T78"/>
  <c r="S78"/>
  <c r="R78"/>
  <c r="Q78"/>
  <c r="Z77"/>
  <c r="Y77"/>
  <c r="W77"/>
  <c r="V77"/>
  <c r="U77"/>
  <c r="T77"/>
  <c r="S77"/>
  <c r="R77"/>
  <c r="Q77"/>
  <c r="Z76"/>
  <c r="Y76"/>
  <c r="W76"/>
  <c r="V76"/>
  <c r="U76"/>
  <c r="T76"/>
  <c r="S76"/>
  <c r="R76"/>
  <c r="Q76"/>
  <c r="Z75"/>
  <c r="Y75"/>
  <c r="W75"/>
  <c r="V75"/>
  <c r="U75"/>
  <c r="T75"/>
  <c r="S75"/>
  <c r="R75"/>
  <c r="Q75"/>
  <c r="Z74"/>
  <c r="Y74"/>
  <c r="W74"/>
  <c r="V74"/>
  <c r="U74"/>
  <c r="T74"/>
  <c r="S74"/>
  <c r="R74"/>
  <c r="Q74"/>
  <c r="Z73"/>
  <c r="W73"/>
  <c r="V73"/>
  <c r="U73"/>
  <c r="T73"/>
  <c r="S73"/>
  <c r="R73"/>
  <c r="Q73"/>
  <c r="Z72"/>
  <c r="W72"/>
  <c r="V72"/>
  <c r="U72"/>
  <c r="T72"/>
  <c r="S72"/>
  <c r="R72"/>
  <c r="Q72"/>
  <c r="Z71"/>
  <c r="W71"/>
  <c r="V71"/>
  <c r="U71"/>
  <c r="T71"/>
  <c r="S71"/>
  <c r="R71"/>
  <c r="Q71"/>
  <c r="Z70"/>
  <c r="W70"/>
  <c r="V70"/>
  <c r="U70"/>
  <c r="T70"/>
  <c r="S70"/>
  <c r="R70"/>
  <c r="Q70"/>
  <c r="Z69"/>
  <c r="Y69"/>
  <c r="X69"/>
  <c r="W69"/>
  <c r="AA69" s="1"/>
  <c r="V69"/>
  <c r="U69"/>
  <c r="T69"/>
  <c r="S69"/>
  <c r="R69"/>
  <c r="Q69"/>
  <c r="Z68"/>
  <c r="Y68"/>
  <c r="X68"/>
  <c r="W68"/>
  <c r="AA68" s="1"/>
  <c r="V68"/>
  <c r="U68"/>
  <c r="T68"/>
  <c r="S68"/>
  <c r="R68"/>
  <c r="Q68"/>
  <c r="Z67"/>
  <c r="Y67"/>
  <c r="X67"/>
  <c r="W67"/>
  <c r="V67"/>
  <c r="U67"/>
  <c r="T67"/>
  <c r="S67"/>
  <c r="R67"/>
  <c r="Q67"/>
  <c r="Z66"/>
  <c r="Y66"/>
  <c r="X66"/>
  <c r="W66"/>
  <c r="V66"/>
  <c r="U66"/>
  <c r="T66"/>
  <c r="S66"/>
  <c r="R66"/>
  <c r="Q66"/>
  <c r="Z65"/>
  <c r="Y65"/>
  <c r="X65"/>
  <c r="W65"/>
  <c r="V65"/>
  <c r="U65"/>
  <c r="T65"/>
  <c r="S65"/>
  <c r="R65"/>
  <c r="Q65"/>
  <c r="Z64"/>
  <c r="Y64"/>
  <c r="X64"/>
  <c r="W64"/>
  <c r="V64"/>
  <c r="U64"/>
  <c r="T64"/>
  <c r="S64"/>
  <c r="R64"/>
  <c r="Q64"/>
  <c r="Z63"/>
  <c r="Y63"/>
  <c r="X63"/>
  <c r="W63"/>
  <c r="V63"/>
  <c r="U63"/>
  <c r="T63"/>
  <c r="S63"/>
  <c r="R63"/>
  <c r="Q63"/>
  <c r="Z62"/>
  <c r="Y62"/>
  <c r="X62"/>
  <c r="W62"/>
  <c r="V62"/>
  <c r="U62"/>
  <c r="T62"/>
  <c r="S62"/>
  <c r="R62"/>
  <c r="Q62"/>
  <c r="Z61"/>
  <c r="Y61"/>
  <c r="X61"/>
  <c r="W61"/>
  <c r="V61"/>
  <c r="U61"/>
  <c r="T61"/>
  <c r="S61"/>
  <c r="R61"/>
  <c r="Q61"/>
  <c r="Z60"/>
  <c r="Y60"/>
  <c r="X60"/>
  <c r="W60"/>
  <c r="V60"/>
  <c r="U60"/>
  <c r="T60"/>
  <c r="S60"/>
  <c r="R60"/>
  <c r="Q60"/>
  <c r="Z59"/>
  <c r="Y59"/>
  <c r="X59"/>
  <c r="W59"/>
  <c r="V59"/>
  <c r="U59"/>
  <c r="T59"/>
  <c r="S59"/>
  <c r="R59"/>
  <c r="Q59"/>
  <c r="Z58"/>
  <c r="Y58"/>
  <c r="X58"/>
  <c r="W58"/>
  <c r="V58"/>
  <c r="U58"/>
  <c r="T58"/>
  <c r="S58"/>
  <c r="R58"/>
  <c r="Q58"/>
  <c r="Z57"/>
  <c r="Y57"/>
  <c r="X57"/>
  <c r="W57"/>
  <c r="V57"/>
  <c r="U57"/>
  <c r="T57"/>
  <c r="S57"/>
  <c r="R57"/>
  <c r="Q57"/>
  <c r="Z56"/>
  <c r="Y56"/>
  <c r="X56"/>
  <c r="W56"/>
  <c r="V56"/>
  <c r="U56"/>
  <c r="T56"/>
  <c r="S56"/>
  <c r="R56"/>
  <c r="Q56"/>
  <c r="Z55"/>
  <c r="Y55"/>
  <c r="X55"/>
  <c r="W55"/>
  <c r="V55"/>
  <c r="U55"/>
  <c r="T55"/>
  <c r="S55"/>
  <c r="R55"/>
  <c r="Q55"/>
  <c r="Z54"/>
  <c r="Y54"/>
  <c r="X54"/>
  <c r="W54"/>
  <c r="V54"/>
  <c r="U54"/>
  <c r="T54"/>
  <c r="S54"/>
  <c r="R54"/>
  <c r="Q54"/>
  <c r="Z53"/>
  <c r="Y53"/>
  <c r="X53"/>
  <c r="W53"/>
  <c r="V53"/>
  <c r="U53"/>
  <c r="T53"/>
  <c r="S53"/>
  <c r="R53"/>
  <c r="Q53"/>
  <c r="Z52"/>
  <c r="Y52"/>
  <c r="X52"/>
  <c r="W52"/>
  <c r="V52"/>
  <c r="U52"/>
  <c r="T52"/>
  <c r="S52"/>
  <c r="R52"/>
  <c r="Q52"/>
  <c r="Z51"/>
  <c r="Y51"/>
  <c r="X51"/>
  <c r="W51"/>
  <c r="V51"/>
  <c r="U51"/>
  <c r="T51"/>
  <c r="S51"/>
  <c r="R51"/>
  <c r="Q51"/>
  <c r="Z50"/>
  <c r="Y50"/>
  <c r="X50"/>
  <c r="W50"/>
  <c r="V50"/>
  <c r="U50"/>
  <c r="T50"/>
  <c r="S50"/>
  <c r="R50"/>
  <c r="Q50"/>
  <c r="Z49"/>
  <c r="Y49"/>
  <c r="X49"/>
  <c r="W49"/>
  <c r="V49"/>
  <c r="U49"/>
  <c r="T49"/>
  <c r="S49"/>
  <c r="R49"/>
  <c r="Q49"/>
  <c r="Z48"/>
  <c r="Y48"/>
  <c r="X48"/>
  <c r="W48"/>
  <c r="V48"/>
  <c r="U48"/>
  <c r="T48"/>
  <c r="S48"/>
  <c r="R48"/>
  <c r="Q48"/>
  <c r="Z47"/>
  <c r="Y47"/>
  <c r="X47"/>
  <c r="W47"/>
  <c r="V47"/>
  <c r="U47"/>
  <c r="T47"/>
  <c r="S47"/>
  <c r="R47"/>
  <c r="Q47"/>
  <c r="Z46"/>
  <c r="Y46"/>
  <c r="X46"/>
  <c r="W46"/>
  <c r="V46"/>
  <c r="U46"/>
  <c r="T46"/>
  <c r="S46"/>
  <c r="R46"/>
  <c r="Q46"/>
  <c r="Z45"/>
  <c r="Y45"/>
  <c r="X45"/>
  <c r="W45"/>
  <c r="V45"/>
  <c r="U45"/>
  <c r="T45"/>
  <c r="S45"/>
  <c r="R45"/>
  <c r="Q45"/>
  <c r="Z44"/>
  <c r="Y44"/>
  <c r="X44"/>
  <c r="W44"/>
  <c r="V44"/>
  <c r="U44"/>
  <c r="T44"/>
  <c r="S44"/>
  <c r="R44"/>
  <c r="Q44"/>
  <c r="Z43"/>
  <c r="Y43"/>
  <c r="X43"/>
  <c r="W43"/>
  <c r="V43"/>
  <c r="U43"/>
  <c r="T43"/>
  <c r="S43"/>
  <c r="R43"/>
  <c r="Q43"/>
  <c r="Z42"/>
  <c r="Y42"/>
  <c r="X42"/>
  <c r="W42"/>
  <c r="V42"/>
  <c r="U42"/>
  <c r="T42"/>
  <c r="S42"/>
  <c r="R42"/>
  <c r="Q42"/>
  <c r="Z41"/>
  <c r="Y41"/>
  <c r="X41"/>
  <c r="W41"/>
  <c r="V41"/>
  <c r="U41"/>
  <c r="T41"/>
  <c r="S41"/>
  <c r="R41"/>
  <c r="Q41"/>
  <c r="Z40"/>
  <c r="Y40"/>
  <c r="X40"/>
  <c r="W40"/>
  <c r="V40"/>
  <c r="U40"/>
  <c r="T40"/>
  <c r="S40"/>
  <c r="R40"/>
  <c r="Q40"/>
  <c r="Z39"/>
  <c r="Y39"/>
  <c r="X39"/>
  <c r="W39"/>
  <c r="V39"/>
  <c r="U39"/>
  <c r="T39"/>
  <c r="S39"/>
  <c r="R39"/>
  <c r="Q39"/>
  <c r="Z38"/>
  <c r="Y38"/>
  <c r="X38"/>
  <c r="W38"/>
  <c r="V38"/>
  <c r="U38"/>
  <c r="T38"/>
  <c r="S38"/>
  <c r="R38"/>
  <c r="Q38"/>
  <c r="Z37"/>
  <c r="Y37"/>
  <c r="X37"/>
  <c r="W37"/>
  <c r="V37"/>
  <c r="U37"/>
  <c r="T37"/>
  <c r="S37"/>
  <c r="R37"/>
  <c r="Q37"/>
  <c r="Z36"/>
  <c r="Y36"/>
  <c r="X36"/>
  <c r="W36"/>
  <c r="V36"/>
  <c r="U36"/>
  <c r="T36"/>
  <c r="S36"/>
  <c r="R36"/>
  <c r="Q36"/>
  <c r="Z35"/>
  <c r="Y35"/>
  <c r="X35"/>
  <c r="W35"/>
  <c r="V35"/>
  <c r="U35"/>
  <c r="T35"/>
  <c r="S35"/>
  <c r="R35"/>
  <c r="Q35"/>
  <c r="Z34"/>
  <c r="Y34"/>
  <c r="X34"/>
  <c r="W34"/>
  <c r="V34"/>
  <c r="U34"/>
  <c r="T34"/>
  <c r="S34"/>
  <c r="R34"/>
  <c r="Q34"/>
  <c r="Z33"/>
  <c r="Y33"/>
  <c r="X33"/>
  <c r="W33"/>
  <c r="V33"/>
  <c r="U33"/>
  <c r="T33"/>
  <c r="S33"/>
  <c r="R33"/>
  <c r="Q33"/>
  <c r="Z32"/>
  <c r="Y32"/>
  <c r="X32"/>
  <c r="W32"/>
  <c r="V32"/>
  <c r="U32"/>
  <c r="T32"/>
  <c r="S32"/>
  <c r="R32"/>
  <c r="Q32"/>
  <c r="Z31"/>
  <c r="Y31"/>
  <c r="X31"/>
  <c r="W31"/>
  <c r="V31"/>
  <c r="U31"/>
  <c r="T31"/>
  <c r="S31"/>
  <c r="R31"/>
  <c r="Q31"/>
  <c r="Z30"/>
  <c r="Y30"/>
  <c r="X30"/>
  <c r="W30"/>
  <c r="V30"/>
  <c r="U30"/>
  <c r="T30"/>
  <c r="S30"/>
  <c r="R30"/>
  <c r="Q30"/>
  <c r="Z29"/>
  <c r="Y29"/>
  <c r="X29"/>
  <c r="W29"/>
  <c r="V29"/>
  <c r="U29"/>
  <c r="T29"/>
  <c r="S29"/>
  <c r="R29"/>
  <c r="Q29"/>
  <c r="Z28"/>
  <c r="Y28"/>
  <c r="X28"/>
  <c r="W28"/>
  <c r="V28"/>
  <c r="U28"/>
  <c r="T28"/>
  <c r="S28"/>
  <c r="R28"/>
  <c r="Q28"/>
  <c r="Z27"/>
  <c r="Y27"/>
  <c r="X27"/>
  <c r="W27"/>
  <c r="V27"/>
  <c r="U27"/>
  <c r="T27"/>
  <c r="S27"/>
  <c r="R27"/>
  <c r="Q27"/>
  <c r="Z26"/>
  <c r="Y26"/>
  <c r="X26"/>
  <c r="W26"/>
  <c r="V26"/>
  <c r="U26"/>
  <c r="T26"/>
  <c r="S26"/>
  <c r="R26"/>
  <c r="Q26"/>
  <c r="Z25"/>
  <c r="Y25"/>
  <c r="X25"/>
  <c r="W25"/>
  <c r="V25"/>
  <c r="U25"/>
  <c r="T25"/>
  <c r="S25"/>
  <c r="R25"/>
  <c r="Q25"/>
  <c r="Z24"/>
  <c r="Y24"/>
  <c r="X24"/>
  <c r="W24"/>
  <c r="V24"/>
  <c r="U24"/>
  <c r="T24"/>
  <c r="S24"/>
  <c r="R24"/>
  <c r="Q24"/>
  <c r="Z23"/>
  <c r="Y23"/>
  <c r="X23"/>
  <c r="W23"/>
  <c r="V23"/>
  <c r="U23"/>
  <c r="T23"/>
  <c r="S23"/>
  <c r="R23"/>
  <c r="Q23"/>
  <c r="Z22"/>
  <c r="Y22"/>
  <c r="X22"/>
  <c r="W22"/>
  <c r="V22"/>
  <c r="U22"/>
  <c r="T22"/>
  <c r="S22"/>
  <c r="R22"/>
  <c r="Q22"/>
  <c r="Z21"/>
  <c r="Y21"/>
  <c r="X21"/>
  <c r="W21"/>
  <c r="V21"/>
  <c r="U21"/>
  <c r="T21"/>
  <c r="S21"/>
  <c r="R21"/>
  <c r="Q21"/>
  <c r="Z20"/>
  <c r="Y20"/>
  <c r="X20"/>
  <c r="W20"/>
  <c r="V20"/>
  <c r="U20"/>
  <c r="T20"/>
  <c r="S20"/>
  <c r="R20"/>
  <c r="Q20"/>
  <c r="Z19"/>
  <c r="Y19"/>
  <c r="X19"/>
  <c r="W19"/>
  <c r="V19"/>
  <c r="U19"/>
  <c r="T19"/>
  <c r="S19"/>
  <c r="R19"/>
  <c r="Q19"/>
  <c r="Z18"/>
  <c r="Y18"/>
  <c r="X18"/>
  <c r="W18"/>
  <c r="V18"/>
  <c r="U18"/>
  <c r="T18"/>
  <c r="S18"/>
  <c r="R18"/>
  <c r="Q18"/>
  <c r="Z17"/>
  <c r="Y17"/>
  <c r="X17"/>
  <c r="W17"/>
  <c r="V17"/>
  <c r="U17"/>
  <c r="T17"/>
  <c r="S17"/>
  <c r="R17"/>
  <c r="Q17"/>
  <c r="Z16"/>
  <c r="Y16"/>
  <c r="X16"/>
  <c r="W16"/>
  <c r="V16"/>
  <c r="U16"/>
  <c r="T16"/>
  <c r="S16"/>
  <c r="R16"/>
  <c r="Q16"/>
  <c r="Z15"/>
  <c r="Y15"/>
  <c r="X15"/>
  <c r="W15"/>
  <c r="V15"/>
  <c r="U15"/>
  <c r="T15"/>
  <c r="S15"/>
  <c r="R15"/>
  <c r="Q15"/>
  <c r="Z14"/>
  <c r="Y14"/>
  <c r="X14"/>
  <c r="W14"/>
  <c r="V14"/>
  <c r="U14"/>
  <c r="T14"/>
  <c r="S14"/>
  <c r="R14"/>
  <c r="Q14"/>
  <c r="Z13"/>
  <c r="Y13"/>
  <c r="X13"/>
  <c r="W13"/>
  <c r="V13"/>
  <c r="U13"/>
  <c r="T13"/>
  <c r="S13"/>
  <c r="R13"/>
  <c r="Q13"/>
  <c r="Z12"/>
  <c r="Y12"/>
  <c r="X12"/>
  <c r="W12"/>
  <c r="V12"/>
  <c r="U12"/>
  <c r="T12"/>
  <c r="S12"/>
  <c r="R12"/>
  <c r="Q12"/>
  <c r="Z11"/>
  <c r="Y11"/>
  <c r="X11"/>
  <c r="W11"/>
  <c r="V11"/>
  <c r="U11"/>
  <c r="T11"/>
  <c r="S11"/>
  <c r="R11"/>
  <c r="Q11"/>
  <c r="Z10"/>
  <c r="Y10"/>
  <c r="X10"/>
  <c r="W10"/>
  <c r="V10"/>
  <c r="U10"/>
  <c r="T10"/>
  <c r="S10"/>
  <c r="R10"/>
  <c r="Q10"/>
  <c r="Z9"/>
  <c r="Y9"/>
  <c r="X9"/>
  <c r="W9"/>
  <c r="V9"/>
  <c r="U9"/>
  <c r="T9"/>
  <c r="S9"/>
  <c r="R9"/>
  <c r="Q9"/>
  <c r="Z8"/>
  <c r="Y8"/>
  <c r="X8"/>
  <c r="W8"/>
  <c r="V8"/>
  <c r="U8"/>
  <c r="T8"/>
  <c r="S8"/>
  <c r="R8"/>
  <c r="Q8"/>
  <c r="Z7"/>
  <c r="Y7"/>
  <c r="X7"/>
  <c r="W7"/>
  <c r="V7"/>
  <c r="U7"/>
  <c r="T7"/>
  <c r="S7"/>
  <c r="R7"/>
  <c r="Q7"/>
  <c r="Z6"/>
  <c r="Y6"/>
  <c r="X6"/>
  <c r="W6"/>
  <c r="V6"/>
  <c r="U6"/>
  <c r="T6"/>
  <c r="S6"/>
  <c r="R6"/>
  <c r="Q6"/>
  <c r="Z5"/>
  <c r="Y5"/>
  <c r="X5"/>
  <c r="W5"/>
  <c r="V5"/>
  <c r="U5"/>
  <c r="T5"/>
  <c r="S5"/>
  <c r="R5"/>
  <c r="Q5"/>
  <c r="Z4"/>
  <c r="Y4"/>
  <c r="X4"/>
  <c r="W4"/>
  <c r="V4"/>
  <c r="U4"/>
  <c r="T4"/>
  <c r="S4"/>
  <c r="R4"/>
  <c r="Q4"/>
  <c r="L317"/>
  <c r="X108" s="1"/>
  <c r="L316"/>
  <c r="L315"/>
  <c r="L314"/>
  <c r="X107" s="1"/>
  <c r="L313"/>
  <c r="L312"/>
  <c r="L311"/>
  <c r="X106" s="1"/>
  <c r="L310"/>
  <c r="L309"/>
  <c r="L308"/>
  <c r="X105" s="1"/>
  <c r="L307"/>
  <c r="L306"/>
  <c r="L305"/>
  <c r="X104" s="1"/>
  <c r="L304"/>
  <c r="L303"/>
  <c r="L302"/>
  <c r="X103" s="1"/>
  <c r="L301"/>
  <c r="L300"/>
  <c r="L299"/>
  <c r="X102" s="1"/>
  <c r="L298"/>
  <c r="L297"/>
  <c r="L296"/>
  <c r="X101" s="1"/>
  <c r="L295"/>
  <c r="L294"/>
  <c r="L293"/>
  <c r="X100" s="1"/>
  <c r="L292"/>
  <c r="L291"/>
  <c r="L290"/>
  <c r="X99" s="1"/>
  <c r="L289"/>
  <c r="L288"/>
  <c r="L287"/>
  <c r="X98" s="1"/>
  <c r="L286"/>
  <c r="L285"/>
  <c r="L284"/>
  <c r="X97" s="1"/>
  <c r="L283"/>
  <c r="L282"/>
  <c r="L281"/>
  <c r="X96" s="1"/>
  <c r="L280"/>
  <c r="L279"/>
  <c r="L278"/>
  <c r="X95" s="1"/>
  <c r="L277"/>
  <c r="L276"/>
  <c r="L275"/>
  <c r="X94" s="1"/>
  <c r="L274"/>
  <c r="L273"/>
  <c r="L272"/>
  <c r="X93" s="1"/>
  <c r="L271"/>
  <c r="L270"/>
  <c r="L269"/>
  <c r="X92" s="1"/>
  <c r="L268"/>
  <c r="L267"/>
  <c r="L266"/>
  <c r="X91" s="1"/>
  <c r="L265"/>
  <c r="L264"/>
  <c r="L263"/>
  <c r="X90" s="1"/>
  <c r="L262"/>
  <c r="L261"/>
  <c r="L260"/>
  <c r="X89" s="1"/>
  <c r="L259"/>
  <c r="L258"/>
  <c r="L257"/>
  <c r="X88" s="1"/>
  <c r="L256"/>
  <c r="L255"/>
  <c r="L254"/>
  <c r="X87" s="1"/>
  <c r="L253"/>
  <c r="L252"/>
  <c r="L251"/>
  <c r="X86" s="1"/>
  <c r="L250"/>
  <c r="L249"/>
  <c r="L248"/>
  <c r="X85" s="1"/>
  <c r="L247"/>
  <c r="L246"/>
  <c r="L245"/>
  <c r="X84" s="1"/>
  <c r="L244"/>
  <c r="L243"/>
  <c r="L242"/>
  <c r="X83" s="1"/>
  <c r="L241"/>
  <c r="L240"/>
  <c r="L239"/>
  <c r="X82" s="1"/>
  <c r="L238"/>
  <c r="L237"/>
  <c r="L236"/>
  <c r="X81" s="1"/>
  <c r="L235"/>
  <c r="L234"/>
  <c r="L233"/>
  <c r="X80" s="1"/>
  <c r="L232"/>
  <c r="L231"/>
  <c r="L230"/>
  <c r="X79" s="1"/>
  <c r="L229"/>
  <c r="L228"/>
  <c r="L227"/>
  <c r="X78" s="1"/>
  <c r="L226"/>
  <c r="L225"/>
  <c r="L224"/>
  <c r="X77" s="1"/>
  <c r="L223"/>
  <c r="L222"/>
  <c r="L221"/>
  <c r="X76" s="1"/>
  <c r="L220"/>
  <c r="L219"/>
  <c r="L218"/>
  <c r="X75" s="1"/>
  <c r="L217"/>
  <c r="L216"/>
  <c r="L215"/>
  <c r="X74" s="1"/>
  <c r="L214"/>
  <c r="L213"/>
  <c r="L212"/>
  <c r="X73" s="1"/>
  <c r="L211"/>
  <c r="L210"/>
  <c r="L209"/>
  <c r="X72" s="1"/>
  <c r="L208"/>
  <c r="L207"/>
  <c r="L206"/>
  <c r="X71" s="1"/>
  <c r="L205"/>
  <c r="L204"/>
  <c r="L203"/>
  <c r="X70" s="1"/>
  <c r="AA70" s="1"/>
  <c r="L202"/>
  <c r="D317" i="57" l="1"/>
  <c r="C317"/>
  <c r="B317"/>
  <c r="B316"/>
  <c r="C316" s="1"/>
  <c r="D316" s="1"/>
  <c r="B315"/>
  <c r="C315" s="1"/>
  <c r="D315" s="1"/>
  <c r="B314"/>
  <c r="C314" s="1"/>
  <c r="D314" s="1"/>
  <c r="C313"/>
  <c r="D313" s="1"/>
  <c r="B313"/>
  <c r="B312"/>
  <c r="C312" s="1"/>
  <c r="D312" s="1"/>
  <c r="B311"/>
  <c r="C311" s="1"/>
  <c r="D311" s="1"/>
  <c r="B310"/>
  <c r="C310" s="1"/>
  <c r="D310" s="1"/>
  <c r="D309"/>
  <c r="C309"/>
  <c r="B309"/>
  <c r="B308"/>
  <c r="C308" s="1"/>
  <c r="D308" s="1"/>
  <c r="B307"/>
  <c r="C307" s="1"/>
  <c r="D307" s="1"/>
  <c r="B306"/>
  <c r="C306" s="1"/>
  <c r="D306" s="1"/>
  <c r="S80" i="58"/>
  <c r="R80"/>
  <c r="Q80"/>
  <c r="P80"/>
  <c r="O80"/>
  <c r="N80"/>
  <c r="M80"/>
  <c r="L80"/>
  <c r="S79"/>
  <c r="R79"/>
  <c r="Q79"/>
  <c r="P79"/>
  <c r="O79"/>
  <c r="N79"/>
  <c r="M79"/>
  <c r="L79"/>
  <c r="S78"/>
  <c r="R78"/>
  <c r="Q78"/>
  <c r="P78"/>
  <c r="O78"/>
  <c r="N78"/>
  <c r="M78"/>
  <c r="L78"/>
  <c r="S77"/>
  <c r="R77"/>
  <c r="Q77"/>
  <c r="P77"/>
  <c r="O77"/>
  <c r="N77"/>
  <c r="M77"/>
  <c r="L77"/>
  <c r="S76"/>
  <c r="R76"/>
  <c r="Q76"/>
  <c r="P76"/>
  <c r="O76"/>
  <c r="N76"/>
  <c r="M76"/>
  <c r="L76"/>
  <c r="S75"/>
  <c r="R75"/>
  <c r="Q75"/>
  <c r="P75"/>
  <c r="O75"/>
  <c r="N75"/>
  <c r="M75"/>
  <c r="L75"/>
  <c r="S74"/>
  <c r="R74"/>
  <c r="Q74"/>
  <c r="P74"/>
  <c r="O74"/>
  <c r="N74"/>
  <c r="M74"/>
  <c r="L74"/>
  <c r="S73"/>
  <c r="R73"/>
  <c r="Q73"/>
  <c r="P73"/>
  <c r="O73"/>
  <c r="N73"/>
  <c r="M73"/>
  <c r="L73"/>
  <c r="S72"/>
  <c r="R72"/>
  <c r="Q72"/>
  <c r="P72"/>
  <c r="O72"/>
  <c r="N72"/>
  <c r="M72"/>
  <c r="L72"/>
  <c r="S71"/>
  <c r="R71"/>
  <c r="Q71"/>
  <c r="P71"/>
  <c r="O71"/>
  <c r="N71"/>
  <c r="M71"/>
  <c r="L71"/>
  <c r="S70"/>
  <c r="R70"/>
  <c r="Q70"/>
  <c r="P70"/>
  <c r="O70"/>
  <c r="N70"/>
  <c r="M70"/>
  <c r="L70"/>
  <c r="S69"/>
  <c r="R69"/>
  <c r="Q69"/>
  <c r="P69"/>
  <c r="O69"/>
  <c r="N69"/>
  <c r="M69"/>
  <c r="L69"/>
  <c r="S68"/>
  <c r="R68"/>
  <c r="Q68"/>
  <c r="P68"/>
  <c r="O68"/>
  <c r="N68"/>
  <c r="M68"/>
  <c r="L68"/>
  <c r="S67"/>
  <c r="R67"/>
  <c r="Q67"/>
  <c r="P67"/>
  <c r="O67"/>
  <c r="N67"/>
  <c r="M67"/>
  <c r="L67"/>
  <c r="S66"/>
  <c r="R66"/>
  <c r="Q66"/>
  <c r="P66"/>
  <c r="O66"/>
  <c r="N66"/>
  <c r="M66"/>
  <c r="L66"/>
  <c r="S65"/>
  <c r="R65"/>
  <c r="Q65"/>
  <c r="P65"/>
  <c r="O65"/>
  <c r="N65"/>
  <c r="M65"/>
  <c r="L65"/>
  <c r="S64"/>
  <c r="R64"/>
  <c r="Q64"/>
  <c r="P64"/>
  <c r="O64"/>
  <c r="N64"/>
  <c r="M64"/>
  <c r="L64"/>
  <c r="S63"/>
  <c r="R63"/>
  <c r="Q63"/>
  <c r="P63"/>
  <c r="O63"/>
  <c r="N63"/>
  <c r="M63"/>
  <c r="L63"/>
  <c r="S62"/>
  <c r="R62"/>
  <c r="Q62"/>
  <c r="P62"/>
  <c r="O62"/>
  <c r="N62"/>
  <c r="M62"/>
  <c r="L62"/>
  <c r="S61"/>
  <c r="R61"/>
  <c r="Q61"/>
  <c r="P61"/>
  <c r="O61"/>
  <c r="N61"/>
  <c r="M61"/>
  <c r="L61"/>
  <c r="S60"/>
  <c r="R60"/>
  <c r="Q60"/>
  <c r="P60"/>
  <c r="O60"/>
  <c r="N60"/>
  <c r="M60"/>
  <c r="L60"/>
  <c r="S59"/>
  <c r="R59"/>
  <c r="Q59"/>
  <c r="P59"/>
  <c r="O59"/>
  <c r="N59"/>
  <c r="M59"/>
  <c r="L59"/>
  <c r="S58"/>
  <c r="R58"/>
  <c r="Q58"/>
  <c r="P58"/>
  <c r="O58"/>
  <c r="N58"/>
  <c r="M58"/>
  <c r="L58"/>
  <c r="S57"/>
  <c r="R57"/>
  <c r="Q57"/>
  <c r="P57"/>
  <c r="O57"/>
  <c r="N57"/>
  <c r="M57"/>
  <c r="L57"/>
  <c r="S56"/>
  <c r="R56"/>
  <c r="Q56"/>
  <c r="P56"/>
  <c r="O56"/>
  <c r="N56"/>
  <c r="M56"/>
  <c r="L56"/>
  <c r="S55"/>
  <c r="R55"/>
  <c r="Q55"/>
  <c r="P55"/>
  <c r="O55"/>
  <c r="N55"/>
  <c r="M55"/>
  <c r="L55"/>
  <c r="S54"/>
  <c r="R54"/>
  <c r="Q54"/>
  <c r="P54"/>
  <c r="O54"/>
  <c r="N54"/>
  <c r="M54"/>
  <c r="L54"/>
  <c r="S53"/>
  <c r="R53"/>
  <c r="Q53"/>
  <c r="P53"/>
  <c r="O53"/>
  <c r="N53"/>
  <c r="M53"/>
  <c r="L53"/>
  <c r="S52"/>
  <c r="R52"/>
  <c r="Q52"/>
  <c r="P52"/>
  <c r="O52"/>
  <c r="N52"/>
  <c r="M52"/>
  <c r="L52"/>
  <c r="S51"/>
  <c r="R51"/>
  <c r="Q51"/>
  <c r="P51"/>
  <c r="O51"/>
  <c r="N51"/>
  <c r="M51"/>
  <c r="L51"/>
  <c r="S50"/>
  <c r="R50"/>
  <c r="Q50"/>
  <c r="P50"/>
  <c r="O50"/>
  <c r="N50"/>
  <c r="M50"/>
  <c r="L50"/>
  <c r="S49"/>
  <c r="R49"/>
  <c r="Q49"/>
  <c r="P49"/>
  <c r="O49"/>
  <c r="N49"/>
  <c r="M49"/>
  <c r="L49"/>
  <c r="S48"/>
  <c r="R48"/>
  <c r="Q48"/>
  <c r="P48"/>
  <c r="O48"/>
  <c r="N48"/>
  <c r="M48"/>
  <c r="L48"/>
  <c r="S47"/>
  <c r="R47"/>
  <c r="Q47"/>
  <c r="P47"/>
  <c r="O47"/>
  <c r="N47"/>
  <c r="M47"/>
  <c r="L47"/>
  <c r="S46"/>
  <c r="R46"/>
  <c r="Q46"/>
  <c r="P46"/>
  <c r="O46"/>
  <c r="N46"/>
  <c r="M46"/>
  <c r="L46"/>
  <c r="S45"/>
  <c r="R45"/>
  <c r="Q45"/>
  <c r="P45"/>
  <c r="O45"/>
  <c r="N45"/>
  <c r="M45"/>
  <c r="L45"/>
  <c r="S44"/>
  <c r="R44"/>
  <c r="Q44"/>
  <c r="P44"/>
  <c r="O44"/>
  <c r="N44"/>
  <c r="M44"/>
  <c r="L44"/>
  <c r="S43"/>
  <c r="R43"/>
  <c r="Q43"/>
  <c r="P43"/>
  <c r="O43"/>
  <c r="N43"/>
  <c r="M43"/>
  <c r="L43"/>
  <c r="S42"/>
  <c r="R42"/>
  <c r="Q42"/>
  <c r="P42"/>
  <c r="O42"/>
  <c r="N42"/>
  <c r="M42"/>
  <c r="L42"/>
  <c r="S41"/>
  <c r="R41"/>
  <c r="Q41"/>
  <c r="P41"/>
  <c r="O41"/>
  <c r="N41"/>
  <c r="M41"/>
  <c r="L41"/>
  <c r="S40"/>
  <c r="R40"/>
  <c r="Q40"/>
  <c r="P40"/>
  <c r="O40"/>
  <c r="N40"/>
  <c r="M40"/>
  <c r="L40"/>
  <c r="S39"/>
  <c r="R39"/>
  <c r="Q39"/>
  <c r="P39"/>
  <c r="O39"/>
  <c r="N39"/>
  <c r="M39"/>
  <c r="L39"/>
  <c r="S38"/>
  <c r="R38"/>
  <c r="Q38"/>
  <c r="P38"/>
  <c r="O38"/>
  <c r="N38"/>
  <c r="M38"/>
  <c r="L38"/>
  <c r="S37"/>
  <c r="R37"/>
  <c r="Q37"/>
  <c r="P37"/>
  <c r="O37"/>
  <c r="N37"/>
  <c r="M37"/>
  <c r="L37"/>
  <c r="S36"/>
  <c r="R36"/>
  <c r="Q36"/>
  <c r="P36"/>
  <c r="O36"/>
  <c r="N36"/>
  <c r="M36"/>
  <c r="L36"/>
  <c r="S35"/>
  <c r="R35"/>
  <c r="Q35"/>
  <c r="P35"/>
  <c r="O35"/>
  <c r="N35"/>
  <c r="M35"/>
  <c r="L35"/>
  <c r="S34"/>
  <c r="R34"/>
  <c r="Q34"/>
  <c r="P34"/>
  <c r="O34"/>
  <c r="N34"/>
  <c r="M34"/>
  <c r="L34"/>
  <c r="S33"/>
  <c r="R33"/>
  <c r="Q33"/>
  <c r="P33"/>
  <c r="O33"/>
  <c r="N33"/>
  <c r="M33"/>
  <c r="L33"/>
  <c r="S32"/>
  <c r="R32"/>
  <c r="Q32"/>
  <c r="P32"/>
  <c r="O32"/>
  <c r="N32"/>
  <c r="M32"/>
  <c r="L32"/>
  <c r="S31"/>
  <c r="R31"/>
  <c r="Q31"/>
  <c r="P31"/>
  <c r="O31"/>
  <c r="N31"/>
  <c r="M31"/>
  <c r="L31"/>
  <c r="S30"/>
  <c r="R30"/>
  <c r="Q30"/>
  <c r="P30"/>
  <c r="O30"/>
  <c r="N30"/>
  <c r="M30"/>
  <c r="L30"/>
  <c r="S29"/>
  <c r="R29"/>
  <c r="Q29"/>
  <c r="P29"/>
  <c r="O29"/>
  <c r="N29"/>
  <c r="M29"/>
  <c r="L29"/>
  <c r="S28"/>
  <c r="R28"/>
  <c r="Q28"/>
  <c r="P28"/>
  <c r="O28"/>
  <c r="N28"/>
  <c r="M28"/>
  <c r="L28"/>
  <c r="S27"/>
  <c r="R27"/>
  <c r="Q27"/>
  <c r="P27"/>
  <c r="O27"/>
  <c r="N27"/>
  <c r="M27"/>
  <c r="L27"/>
  <c r="S26"/>
  <c r="R26"/>
  <c r="Q26"/>
  <c r="P26"/>
  <c r="O26"/>
  <c r="N26"/>
  <c r="M26"/>
  <c r="L26"/>
  <c r="S25"/>
  <c r="R25"/>
  <c r="Q25"/>
  <c r="P25"/>
  <c r="O25"/>
  <c r="N25"/>
  <c r="M25"/>
  <c r="L25"/>
  <c r="S24"/>
  <c r="R24"/>
  <c r="Q24"/>
  <c r="P24"/>
  <c r="O24"/>
  <c r="N24"/>
  <c r="M24"/>
  <c r="L24"/>
  <c r="S23"/>
  <c r="R23"/>
  <c r="Q23"/>
  <c r="P23"/>
  <c r="O23"/>
  <c r="N23"/>
  <c r="M23"/>
  <c r="L23"/>
  <c r="S22"/>
  <c r="R22"/>
  <c r="Q22"/>
  <c r="P22"/>
  <c r="O22"/>
  <c r="N22"/>
  <c r="M22"/>
  <c r="L22"/>
  <c r="S21"/>
  <c r="R21"/>
  <c r="Q21"/>
  <c r="P21"/>
  <c r="O21"/>
  <c r="N21"/>
  <c r="M21"/>
  <c r="L21"/>
  <c r="S20"/>
  <c r="R20"/>
  <c r="Q20"/>
  <c r="P20"/>
  <c r="O20"/>
  <c r="N20"/>
  <c r="M20"/>
  <c r="L20"/>
  <c r="S19"/>
  <c r="R19"/>
  <c r="Q19"/>
  <c r="P19"/>
  <c r="O19"/>
  <c r="N19"/>
  <c r="M19"/>
  <c r="L19"/>
  <c r="S18"/>
  <c r="R18"/>
  <c r="Q18"/>
  <c r="P18"/>
  <c r="O18"/>
  <c r="N18"/>
  <c r="M18"/>
  <c r="L18"/>
  <c r="S17"/>
  <c r="R17"/>
  <c r="Q17"/>
  <c r="P17"/>
  <c r="O17"/>
  <c r="N17"/>
  <c r="M17"/>
  <c r="L17"/>
  <c r="S16"/>
  <c r="R16"/>
  <c r="Q16"/>
  <c r="P16"/>
  <c r="O16"/>
  <c r="N16"/>
  <c r="M16"/>
  <c r="L16"/>
  <c r="S15"/>
  <c r="R15"/>
  <c r="Q15"/>
  <c r="P15"/>
  <c r="O15"/>
  <c r="N15"/>
  <c r="M15"/>
  <c r="L15"/>
  <c r="S14"/>
  <c r="R14"/>
  <c r="Q14"/>
  <c r="P14"/>
  <c r="O14"/>
  <c r="N14"/>
  <c r="M14"/>
  <c r="L14"/>
  <c r="S13"/>
  <c r="R13"/>
  <c r="Q13"/>
  <c r="P13"/>
  <c r="O13"/>
  <c r="N13"/>
  <c r="M13"/>
  <c r="L13"/>
  <c r="S12"/>
  <c r="R12"/>
  <c r="Q12"/>
  <c r="P12"/>
  <c r="O12"/>
  <c r="N12"/>
  <c r="M12"/>
  <c r="L12"/>
  <c r="S11"/>
  <c r="R11"/>
  <c r="Q11"/>
  <c r="P11"/>
  <c r="O11"/>
  <c r="N11"/>
  <c r="M11"/>
  <c r="L11"/>
  <c r="S10"/>
  <c r="R10"/>
  <c r="Q10"/>
  <c r="P10"/>
  <c r="O10"/>
  <c r="N10"/>
  <c r="M10"/>
  <c r="L10"/>
  <c r="S9"/>
  <c r="R9"/>
  <c r="Q9"/>
  <c r="P9"/>
  <c r="O9"/>
  <c r="N9"/>
  <c r="M9"/>
  <c r="L9"/>
  <c r="S8"/>
  <c r="R8"/>
  <c r="Q8"/>
  <c r="P8"/>
  <c r="O8"/>
  <c r="N8"/>
  <c r="M8"/>
  <c r="L8"/>
  <c r="S7"/>
  <c r="R7"/>
  <c r="Q7"/>
  <c r="P7"/>
  <c r="O7"/>
  <c r="N7"/>
  <c r="M7"/>
  <c r="L7"/>
  <c r="S6"/>
  <c r="R6"/>
  <c r="Q6"/>
  <c r="P6"/>
  <c r="O6"/>
  <c r="N6"/>
  <c r="M6"/>
  <c r="L6"/>
  <c r="S5"/>
  <c r="R5"/>
  <c r="Q5"/>
  <c r="P5"/>
  <c r="O5"/>
  <c r="N5"/>
  <c r="M5"/>
  <c r="L5"/>
  <c r="S4"/>
  <c r="R4"/>
  <c r="Q4"/>
  <c r="P4"/>
  <c r="O4"/>
  <c r="N4"/>
  <c r="M4"/>
  <c r="L4"/>
  <c r="X80" i="54" l="1"/>
  <c r="W80"/>
  <c r="V80"/>
  <c r="U80"/>
  <c r="Y80" s="1"/>
  <c r="T80"/>
  <c r="S80"/>
  <c r="R80"/>
  <c r="Q80"/>
  <c r="P80"/>
  <c r="O80"/>
  <c r="N80"/>
  <c r="X79"/>
  <c r="W79"/>
  <c r="V79"/>
  <c r="U79"/>
  <c r="Y79" s="1"/>
  <c r="T79"/>
  <c r="S79"/>
  <c r="R79"/>
  <c r="Q79"/>
  <c r="P79"/>
  <c r="O79"/>
  <c r="N79"/>
  <c r="X78"/>
  <c r="W78"/>
  <c r="V78"/>
  <c r="U78"/>
  <c r="Y78" s="1"/>
  <c r="T78"/>
  <c r="S78"/>
  <c r="R78"/>
  <c r="Q78"/>
  <c r="P78"/>
  <c r="O78"/>
  <c r="N78"/>
  <c r="X77"/>
  <c r="W77"/>
  <c r="V77"/>
  <c r="U77"/>
  <c r="Y77" s="1"/>
  <c r="T77"/>
  <c r="S77"/>
  <c r="R77"/>
  <c r="Q77"/>
  <c r="P77"/>
  <c r="O77"/>
  <c r="N77"/>
  <c r="X76"/>
  <c r="W76"/>
  <c r="V76"/>
  <c r="U76"/>
  <c r="Y76" s="1"/>
  <c r="T76"/>
  <c r="S76"/>
  <c r="R76"/>
  <c r="Q76"/>
  <c r="P76"/>
  <c r="O76"/>
  <c r="N76"/>
  <c r="X75"/>
  <c r="W75"/>
  <c r="V75"/>
  <c r="U75"/>
  <c r="Y75" s="1"/>
  <c r="T75"/>
  <c r="S75"/>
  <c r="R75"/>
  <c r="Q75"/>
  <c r="P75"/>
  <c r="O75"/>
  <c r="N75"/>
  <c r="X74"/>
  <c r="W74"/>
  <c r="V74"/>
  <c r="U74"/>
  <c r="Y74" s="1"/>
  <c r="T74"/>
  <c r="S74"/>
  <c r="R74"/>
  <c r="Q74"/>
  <c r="P74"/>
  <c r="O74"/>
  <c r="N74"/>
  <c r="X73"/>
  <c r="W73"/>
  <c r="V73"/>
  <c r="U73"/>
  <c r="Y73" s="1"/>
  <c r="T73"/>
  <c r="S73"/>
  <c r="R73"/>
  <c r="Q73"/>
  <c r="P73"/>
  <c r="O73"/>
  <c r="N73"/>
  <c r="X72"/>
  <c r="W72"/>
  <c r="V72"/>
  <c r="U72"/>
  <c r="Y72" s="1"/>
  <c r="T72"/>
  <c r="S72"/>
  <c r="R72"/>
  <c r="Q72"/>
  <c r="P72"/>
  <c r="O72"/>
  <c r="N72"/>
  <c r="X71"/>
  <c r="W71"/>
  <c r="V71"/>
  <c r="U71"/>
  <c r="Y71" s="1"/>
  <c r="T71"/>
  <c r="S71"/>
  <c r="R71"/>
  <c r="Q71"/>
  <c r="P71"/>
  <c r="O71"/>
  <c r="N71"/>
  <c r="X70"/>
  <c r="W70"/>
  <c r="V70"/>
  <c r="U70"/>
  <c r="Y70" s="1"/>
  <c r="T70"/>
  <c r="S70"/>
  <c r="R70"/>
  <c r="Q70"/>
  <c r="P70"/>
  <c r="O70"/>
  <c r="N70"/>
  <c r="X69"/>
  <c r="W69"/>
  <c r="V69"/>
  <c r="U69"/>
  <c r="Y69" s="1"/>
  <c r="T69"/>
  <c r="S69"/>
  <c r="R69"/>
  <c r="Q69"/>
  <c r="P69"/>
  <c r="O69"/>
  <c r="N69"/>
  <c r="X68"/>
  <c r="W68"/>
  <c r="V68"/>
  <c r="U68"/>
  <c r="Y68" s="1"/>
  <c r="T68"/>
  <c r="S68"/>
  <c r="R68"/>
  <c r="Q68"/>
  <c r="P68"/>
  <c r="O68"/>
  <c r="N68"/>
  <c r="X67"/>
  <c r="W67"/>
  <c r="V67"/>
  <c r="U67"/>
  <c r="Y67" s="1"/>
  <c r="T67"/>
  <c r="S67"/>
  <c r="R67"/>
  <c r="Q67"/>
  <c r="P67"/>
  <c r="O67"/>
  <c r="N67"/>
  <c r="X66"/>
  <c r="W66"/>
  <c r="V66"/>
  <c r="U66"/>
  <c r="Y66" s="1"/>
  <c r="T66"/>
  <c r="S66"/>
  <c r="R66"/>
  <c r="Q66"/>
  <c r="P66"/>
  <c r="O66"/>
  <c r="N66"/>
  <c r="X65"/>
  <c r="W65"/>
  <c r="V65"/>
  <c r="U65"/>
  <c r="Y65" s="1"/>
  <c r="T65"/>
  <c r="S65"/>
  <c r="R65"/>
  <c r="Q65"/>
  <c r="P65"/>
  <c r="O65"/>
  <c r="N65"/>
  <c r="X64"/>
  <c r="W64"/>
  <c r="V64"/>
  <c r="U64"/>
  <c r="Y64" s="1"/>
  <c r="T64"/>
  <c r="S64"/>
  <c r="R64"/>
  <c r="Q64"/>
  <c r="P64"/>
  <c r="O64"/>
  <c r="N64"/>
  <c r="X63"/>
  <c r="W63"/>
  <c r="V63"/>
  <c r="U63"/>
  <c r="Y63" s="1"/>
  <c r="T63"/>
  <c r="S63"/>
  <c r="R63"/>
  <c r="Q63"/>
  <c r="P63"/>
  <c r="O63"/>
  <c r="N63"/>
  <c r="X62"/>
  <c r="W62"/>
  <c r="V62"/>
  <c r="U62"/>
  <c r="Y62" s="1"/>
  <c r="T62"/>
  <c r="S62"/>
  <c r="R62"/>
  <c r="Q62"/>
  <c r="P62"/>
  <c r="O62"/>
  <c r="N62"/>
  <c r="X61"/>
  <c r="W61"/>
  <c r="V61"/>
  <c r="U61"/>
  <c r="Y61" s="1"/>
  <c r="T61"/>
  <c r="S61"/>
  <c r="R61"/>
  <c r="Q61"/>
  <c r="P61"/>
  <c r="O61"/>
  <c r="N61"/>
  <c r="X60"/>
  <c r="W60"/>
  <c r="V60"/>
  <c r="U60"/>
  <c r="Y60" s="1"/>
  <c r="T60"/>
  <c r="S60"/>
  <c r="R60"/>
  <c r="Q60"/>
  <c r="P60"/>
  <c r="O60"/>
  <c r="N60"/>
  <c r="X59"/>
  <c r="W59"/>
  <c r="V59"/>
  <c r="U59"/>
  <c r="Y59" s="1"/>
  <c r="T59"/>
  <c r="S59"/>
  <c r="R59"/>
  <c r="Q59"/>
  <c r="P59"/>
  <c r="O59"/>
  <c r="N59"/>
  <c r="X58"/>
  <c r="W58"/>
  <c r="V58"/>
  <c r="U58"/>
  <c r="Y58" s="1"/>
  <c r="T58"/>
  <c r="S58"/>
  <c r="R58"/>
  <c r="Q58"/>
  <c r="P58"/>
  <c r="O58"/>
  <c r="N58"/>
  <c r="X57"/>
  <c r="W57"/>
  <c r="V57"/>
  <c r="U57"/>
  <c r="Y57" s="1"/>
  <c r="T57"/>
  <c r="S57"/>
  <c r="R57"/>
  <c r="Q57"/>
  <c r="P57"/>
  <c r="O57"/>
  <c r="N57"/>
  <c r="X56"/>
  <c r="W56"/>
  <c r="V56"/>
  <c r="U56"/>
  <c r="Y56" s="1"/>
  <c r="T56"/>
  <c r="S56"/>
  <c r="R56"/>
  <c r="Q56"/>
  <c r="P56"/>
  <c r="O56"/>
  <c r="N56"/>
  <c r="X55"/>
  <c r="W55"/>
  <c r="V55"/>
  <c r="U55"/>
  <c r="Y55" s="1"/>
  <c r="T55"/>
  <c r="S55"/>
  <c r="R55"/>
  <c r="Q55"/>
  <c r="P55"/>
  <c r="O55"/>
  <c r="N55"/>
  <c r="X54"/>
  <c r="W54"/>
  <c r="V54"/>
  <c r="U54"/>
  <c r="Y54" s="1"/>
  <c r="T54"/>
  <c r="S54"/>
  <c r="R54"/>
  <c r="Q54"/>
  <c r="P54"/>
  <c r="O54"/>
  <c r="N54"/>
  <c r="X53"/>
  <c r="W53"/>
  <c r="V53"/>
  <c r="U53"/>
  <c r="Y53" s="1"/>
  <c r="T53"/>
  <c r="S53"/>
  <c r="R53"/>
  <c r="Q53"/>
  <c r="P53"/>
  <c r="O53"/>
  <c r="N53"/>
  <c r="X52"/>
  <c r="W52"/>
  <c r="V52"/>
  <c r="U52"/>
  <c r="Y52" s="1"/>
  <c r="T52"/>
  <c r="S52"/>
  <c r="R52"/>
  <c r="Q52"/>
  <c r="P52"/>
  <c r="O52"/>
  <c r="N52"/>
  <c r="X51"/>
  <c r="W51"/>
  <c r="V51"/>
  <c r="U51"/>
  <c r="Y51" s="1"/>
  <c r="T51"/>
  <c r="S51"/>
  <c r="R51"/>
  <c r="Q51"/>
  <c r="P51"/>
  <c r="O51"/>
  <c r="N51"/>
  <c r="X50"/>
  <c r="W50"/>
  <c r="V50"/>
  <c r="U50"/>
  <c r="Y50" s="1"/>
  <c r="T50"/>
  <c r="S50"/>
  <c r="R50"/>
  <c r="Q50"/>
  <c r="P50"/>
  <c r="O50"/>
  <c r="N50"/>
  <c r="X49"/>
  <c r="W49"/>
  <c r="V49"/>
  <c r="U49"/>
  <c r="Y49" s="1"/>
  <c r="T49"/>
  <c r="S49"/>
  <c r="R49"/>
  <c r="Q49"/>
  <c r="P49"/>
  <c r="O49"/>
  <c r="N49"/>
  <c r="X48"/>
  <c r="W48"/>
  <c r="V48"/>
  <c r="U48"/>
  <c r="Y48" s="1"/>
  <c r="T48"/>
  <c r="S48"/>
  <c r="R48"/>
  <c r="Q48"/>
  <c r="P48"/>
  <c r="O48"/>
  <c r="N48"/>
  <c r="X47"/>
  <c r="W47"/>
  <c r="V47"/>
  <c r="U47"/>
  <c r="Y47" s="1"/>
  <c r="T47"/>
  <c r="S47"/>
  <c r="R47"/>
  <c r="Q47"/>
  <c r="P47"/>
  <c r="O47"/>
  <c r="N47"/>
  <c r="X46"/>
  <c r="W46"/>
  <c r="V46"/>
  <c r="U46"/>
  <c r="Y46" s="1"/>
  <c r="T46"/>
  <c r="S46"/>
  <c r="R46"/>
  <c r="Q46"/>
  <c r="P46"/>
  <c r="O46"/>
  <c r="N46"/>
  <c r="X45"/>
  <c r="W45"/>
  <c r="V45"/>
  <c r="U45"/>
  <c r="Y45" s="1"/>
  <c r="T45"/>
  <c r="S45"/>
  <c r="R45"/>
  <c r="Q45"/>
  <c r="P45"/>
  <c r="O45"/>
  <c r="N45"/>
  <c r="X44"/>
  <c r="W44"/>
  <c r="V44"/>
  <c r="U44"/>
  <c r="Y44" s="1"/>
  <c r="T44"/>
  <c r="S44"/>
  <c r="R44"/>
  <c r="Q44"/>
  <c r="P44"/>
  <c r="O44"/>
  <c r="N44"/>
  <c r="X43"/>
  <c r="W43"/>
  <c r="V43"/>
  <c r="U43"/>
  <c r="Y43" s="1"/>
  <c r="T43"/>
  <c r="S43"/>
  <c r="R43"/>
  <c r="Q43"/>
  <c r="P43"/>
  <c r="O43"/>
  <c r="N43"/>
  <c r="W42"/>
  <c r="V42"/>
  <c r="U42"/>
  <c r="Y42" s="1"/>
  <c r="T42"/>
  <c r="S42"/>
  <c r="R42"/>
  <c r="Q42"/>
  <c r="P42"/>
  <c r="X42" s="1"/>
  <c r="O42"/>
  <c r="N42"/>
  <c r="Y41"/>
  <c r="W41"/>
  <c r="V41"/>
  <c r="U41"/>
  <c r="T41"/>
  <c r="S41"/>
  <c r="R41"/>
  <c r="Q41"/>
  <c r="P41"/>
  <c r="X41" s="1"/>
  <c r="O41"/>
  <c r="N41"/>
  <c r="Y40"/>
  <c r="W40"/>
  <c r="V40"/>
  <c r="U40"/>
  <c r="T40"/>
  <c r="S40"/>
  <c r="R40"/>
  <c r="Q40"/>
  <c r="P40"/>
  <c r="X40" s="1"/>
  <c r="O40"/>
  <c r="N40"/>
  <c r="Y39"/>
  <c r="W39"/>
  <c r="V39"/>
  <c r="U39"/>
  <c r="T39"/>
  <c r="S39"/>
  <c r="R39"/>
  <c r="Q39"/>
  <c r="P39"/>
  <c r="X39" s="1"/>
  <c r="O39"/>
  <c r="N39"/>
  <c r="Y38"/>
  <c r="W38"/>
  <c r="V38"/>
  <c r="U38"/>
  <c r="T38"/>
  <c r="S38"/>
  <c r="R38"/>
  <c r="Q38"/>
  <c r="P38"/>
  <c r="X38" s="1"/>
  <c r="O38"/>
  <c r="N38"/>
  <c r="Y37"/>
  <c r="W37"/>
  <c r="V37"/>
  <c r="U37"/>
  <c r="T37"/>
  <c r="S37"/>
  <c r="R37"/>
  <c r="Q37"/>
  <c r="P37"/>
  <c r="X37" s="1"/>
  <c r="O37"/>
  <c r="N37"/>
  <c r="Y36"/>
  <c r="W36"/>
  <c r="V36"/>
  <c r="U36"/>
  <c r="T36"/>
  <c r="S36"/>
  <c r="R36"/>
  <c r="Q36"/>
  <c r="P36"/>
  <c r="X36" s="1"/>
  <c r="O36"/>
  <c r="N36"/>
  <c r="Y35"/>
  <c r="W35"/>
  <c r="V35"/>
  <c r="U35"/>
  <c r="T35"/>
  <c r="S35"/>
  <c r="R35"/>
  <c r="Q35"/>
  <c r="P35"/>
  <c r="X35" s="1"/>
  <c r="O35"/>
  <c r="N35"/>
  <c r="Y34"/>
  <c r="W34"/>
  <c r="V34"/>
  <c r="U34"/>
  <c r="T34"/>
  <c r="S34"/>
  <c r="R34"/>
  <c r="Q34"/>
  <c r="P34"/>
  <c r="X34" s="1"/>
  <c r="O34"/>
  <c r="N34"/>
  <c r="Y33"/>
  <c r="W33"/>
  <c r="V33"/>
  <c r="U33"/>
  <c r="T33"/>
  <c r="S33"/>
  <c r="R33"/>
  <c r="Q33"/>
  <c r="P33"/>
  <c r="X33" s="1"/>
  <c r="O33"/>
  <c r="N33"/>
  <c r="Y32"/>
  <c r="W32"/>
  <c r="V32"/>
  <c r="U32"/>
  <c r="T32"/>
  <c r="S32"/>
  <c r="R32"/>
  <c r="Q32"/>
  <c r="P32"/>
  <c r="X32" s="1"/>
  <c r="O32"/>
  <c r="N32"/>
  <c r="Y31"/>
  <c r="W31"/>
  <c r="V31"/>
  <c r="U31"/>
  <c r="T31"/>
  <c r="S31"/>
  <c r="R31"/>
  <c r="Q31"/>
  <c r="P31"/>
  <c r="X31" s="1"/>
  <c r="O31"/>
  <c r="N31"/>
  <c r="Y30"/>
  <c r="W30"/>
  <c r="V30"/>
  <c r="U30"/>
  <c r="T30"/>
  <c r="S30"/>
  <c r="R30"/>
  <c r="Q30"/>
  <c r="P30"/>
  <c r="X30" s="1"/>
  <c r="O30"/>
  <c r="N30"/>
  <c r="Y29"/>
  <c r="W29"/>
  <c r="V29"/>
  <c r="U29"/>
  <c r="T29"/>
  <c r="S29"/>
  <c r="R29"/>
  <c r="Q29"/>
  <c r="P29"/>
  <c r="X29" s="1"/>
  <c r="O29"/>
  <c r="N29"/>
  <c r="Y28"/>
  <c r="W28"/>
  <c r="V28"/>
  <c r="U28"/>
  <c r="T28"/>
  <c r="S28"/>
  <c r="R28"/>
  <c r="Q28"/>
  <c r="P28"/>
  <c r="X28" s="1"/>
  <c r="O28"/>
  <c r="N28"/>
  <c r="Y27"/>
  <c r="W27"/>
  <c r="V27"/>
  <c r="U27"/>
  <c r="T27"/>
  <c r="S27"/>
  <c r="R27"/>
  <c r="Q27"/>
  <c r="P27"/>
  <c r="X27" s="1"/>
  <c r="O27"/>
  <c r="N27"/>
  <c r="Y26"/>
  <c r="W26"/>
  <c r="V26"/>
  <c r="U26"/>
  <c r="T26"/>
  <c r="S26"/>
  <c r="R26"/>
  <c r="Q26"/>
  <c r="P26"/>
  <c r="X26" s="1"/>
  <c r="O26"/>
  <c r="N26"/>
  <c r="Y25"/>
  <c r="W25"/>
  <c r="V25"/>
  <c r="U25"/>
  <c r="T25"/>
  <c r="S25"/>
  <c r="R25"/>
  <c r="Q25"/>
  <c r="P25"/>
  <c r="X25" s="1"/>
  <c r="O25"/>
  <c r="N25"/>
  <c r="Y24"/>
  <c r="W24"/>
  <c r="V24"/>
  <c r="U24"/>
  <c r="T24"/>
  <c r="S24"/>
  <c r="R24"/>
  <c r="Q24"/>
  <c r="P24"/>
  <c r="X24" s="1"/>
  <c r="O24"/>
  <c r="N24"/>
  <c r="Y23"/>
  <c r="W23"/>
  <c r="V23"/>
  <c r="U23"/>
  <c r="T23"/>
  <c r="S23"/>
  <c r="R23"/>
  <c r="Q23"/>
  <c r="P23"/>
  <c r="X23" s="1"/>
  <c r="O23"/>
  <c r="N23"/>
  <c r="Y22"/>
  <c r="W22"/>
  <c r="V22"/>
  <c r="U22"/>
  <c r="T22"/>
  <c r="S22"/>
  <c r="R22"/>
  <c r="Q22"/>
  <c r="P22"/>
  <c r="X22" s="1"/>
  <c r="O22"/>
  <c r="N22"/>
  <c r="Y21"/>
  <c r="W21"/>
  <c r="V21"/>
  <c r="U21"/>
  <c r="T21"/>
  <c r="S21"/>
  <c r="R21"/>
  <c r="Q21"/>
  <c r="P21"/>
  <c r="X21" s="1"/>
  <c r="O21"/>
  <c r="N21"/>
  <c r="Y20"/>
  <c r="W20"/>
  <c r="V20"/>
  <c r="U20"/>
  <c r="T20"/>
  <c r="S20"/>
  <c r="R20"/>
  <c r="Q20"/>
  <c r="P20"/>
  <c r="X20" s="1"/>
  <c r="O20"/>
  <c r="N20"/>
  <c r="Y19"/>
  <c r="W19"/>
  <c r="V19"/>
  <c r="U19"/>
  <c r="T19"/>
  <c r="S19"/>
  <c r="R19"/>
  <c r="Q19"/>
  <c r="P19"/>
  <c r="X19" s="1"/>
  <c r="O19"/>
  <c r="N19"/>
  <c r="Y18"/>
  <c r="W18"/>
  <c r="V18"/>
  <c r="U18"/>
  <c r="T18"/>
  <c r="S18"/>
  <c r="R18"/>
  <c r="Q18"/>
  <c r="P18"/>
  <c r="X18" s="1"/>
  <c r="O18"/>
  <c r="N18"/>
  <c r="Y17"/>
  <c r="W17"/>
  <c r="V17"/>
  <c r="U17"/>
  <c r="T17"/>
  <c r="S17"/>
  <c r="R17"/>
  <c r="Q17"/>
  <c r="P17"/>
  <c r="X17" s="1"/>
  <c r="O17"/>
  <c r="N17"/>
  <c r="Y16"/>
  <c r="W16"/>
  <c r="V16"/>
  <c r="U16"/>
  <c r="T16"/>
  <c r="S16"/>
  <c r="R16"/>
  <c r="Q16"/>
  <c r="P16"/>
  <c r="X16" s="1"/>
  <c r="O16"/>
  <c r="N16"/>
  <c r="Y15"/>
  <c r="W15"/>
  <c r="V15"/>
  <c r="U15"/>
  <c r="T15"/>
  <c r="S15"/>
  <c r="R15"/>
  <c r="Q15"/>
  <c r="P15"/>
  <c r="X15" s="1"/>
  <c r="O15"/>
  <c r="N15"/>
  <c r="Y14"/>
  <c r="W14"/>
  <c r="V14"/>
  <c r="U14"/>
  <c r="T14"/>
  <c r="S14"/>
  <c r="R14"/>
  <c r="Q14"/>
  <c r="P14"/>
  <c r="X14" s="1"/>
  <c r="O14"/>
  <c r="N14"/>
  <c r="Y13"/>
  <c r="W13"/>
  <c r="V13"/>
  <c r="U13"/>
  <c r="T13"/>
  <c r="S13"/>
  <c r="R13"/>
  <c r="Q13"/>
  <c r="P13"/>
  <c r="X13" s="1"/>
  <c r="O13"/>
  <c r="N13"/>
  <c r="Y12"/>
  <c r="W12"/>
  <c r="V12"/>
  <c r="U12"/>
  <c r="T12"/>
  <c r="S12"/>
  <c r="R12"/>
  <c r="Q12"/>
  <c r="P12"/>
  <c r="X12" s="1"/>
  <c r="O12"/>
  <c r="N12"/>
  <c r="Y11"/>
  <c r="W11"/>
  <c r="V11"/>
  <c r="U11"/>
  <c r="T11"/>
  <c r="S11"/>
  <c r="R11"/>
  <c r="Q11"/>
  <c r="P11"/>
  <c r="X11" s="1"/>
  <c r="O11"/>
  <c r="N11"/>
  <c r="Y10"/>
  <c r="W10"/>
  <c r="V10"/>
  <c r="U10"/>
  <c r="T10"/>
  <c r="S10"/>
  <c r="R10"/>
  <c r="Q10"/>
  <c r="P10"/>
  <c r="X10" s="1"/>
  <c r="O10"/>
  <c r="N10"/>
  <c r="Y9"/>
  <c r="W9"/>
  <c r="V9"/>
  <c r="U9"/>
  <c r="T9"/>
  <c r="S9"/>
  <c r="R9"/>
  <c r="Q9"/>
  <c r="P9"/>
  <c r="X9" s="1"/>
  <c r="O9"/>
  <c r="N9"/>
  <c r="Y8"/>
  <c r="W8"/>
  <c r="V8"/>
  <c r="U8"/>
  <c r="T8"/>
  <c r="S8"/>
  <c r="R8"/>
  <c r="Q8"/>
  <c r="P8"/>
  <c r="X8" s="1"/>
  <c r="O8"/>
  <c r="N8"/>
  <c r="Y7"/>
  <c r="W7"/>
  <c r="V7"/>
  <c r="U7"/>
  <c r="T7"/>
  <c r="S7"/>
  <c r="R7"/>
  <c r="Q7"/>
  <c r="P7"/>
  <c r="X7" s="1"/>
  <c r="O7"/>
  <c r="N7"/>
  <c r="Y6"/>
  <c r="W6"/>
  <c r="V6"/>
  <c r="U6"/>
  <c r="T6"/>
  <c r="S6"/>
  <c r="R6"/>
  <c r="Q6"/>
  <c r="P6"/>
  <c r="X6" s="1"/>
  <c r="O6"/>
  <c r="N6"/>
  <c r="Y5"/>
  <c r="W5"/>
  <c r="V5"/>
  <c r="U5"/>
  <c r="T5"/>
  <c r="S5"/>
  <c r="R5"/>
  <c r="Q5"/>
  <c r="P5"/>
  <c r="X5" s="1"/>
  <c r="O5"/>
  <c r="N5"/>
  <c r="W4"/>
  <c r="V4"/>
  <c r="U4"/>
  <c r="T4"/>
  <c r="S4"/>
  <c r="Y4" s="1"/>
  <c r="R4"/>
  <c r="Q4"/>
  <c r="P4"/>
  <c r="O4"/>
  <c r="N4"/>
  <c r="X4" s="1"/>
  <c r="U71" i="38" l="1"/>
  <c r="C316"/>
  <c r="D316" s="1"/>
  <c r="B316"/>
  <c r="B315"/>
  <c r="C315" s="1"/>
  <c r="D315" s="1"/>
  <c r="D314"/>
  <c r="C314"/>
  <c r="B314"/>
  <c r="C313"/>
  <c r="D313" s="1"/>
  <c r="B313"/>
  <c r="C312"/>
  <c r="D312" s="1"/>
  <c r="B312"/>
  <c r="B311"/>
  <c r="C311" s="1"/>
  <c r="D311" s="1"/>
  <c r="D310"/>
  <c r="C310"/>
  <c r="B310"/>
  <c r="C309"/>
  <c r="D309" s="1"/>
  <c r="B309"/>
  <c r="B308"/>
  <c r="C308" s="1"/>
  <c r="D308" s="1"/>
  <c r="B307"/>
  <c r="C307" s="1"/>
  <c r="D307" s="1"/>
  <c r="D306"/>
  <c r="C306"/>
  <c r="B306"/>
  <c r="D305"/>
  <c r="C305"/>
  <c r="B305"/>
  <c r="P316"/>
  <c r="P315"/>
  <c r="P314"/>
  <c r="P313"/>
  <c r="P312"/>
  <c r="P311"/>
  <c r="P310"/>
  <c r="P309"/>
  <c r="P308"/>
  <c r="P307"/>
  <c r="P306"/>
  <c r="P305"/>
  <c r="I160" i="108" l="1"/>
  <c r="I159"/>
  <c r="I158"/>
  <c r="I157"/>
  <c r="I156"/>
  <c r="I155"/>
  <c r="I154"/>
  <c r="J160"/>
  <c r="J159"/>
  <c r="J158"/>
  <c r="S58" l="1"/>
  <c r="G10" i="71" s="1"/>
  <c r="R58" i="108"/>
  <c r="P58"/>
  <c r="O58"/>
  <c r="N58"/>
  <c r="G7" i="71" s="1"/>
  <c r="Q58" i="108"/>
  <c r="B6" i="70"/>
  <c r="N70" i="13"/>
  <c r="M70"/>
  <c r="L70"/>
  <c r="K70"/>
  <c r="F35" i="55" l="1"/>
  <c r="G35" s="1"/>
  <c r="B8" i="70"/>
  <c r="K202" i="7"/>
  <c r="K201"/>
  <c r="J202" i="38" l="1"/>
  <c r="J201"/>
  <c r="J200"/>
  <c r="K178" i="1"/>
  <c r="K177"/>
  <c r="K176"/>
  <c r="O48" i="31" l="1"/>
  <c r="O47"/>
  <c r="O46"/>
  <c r="E40" i="101" l="1"/>
  <c r="E39"/>
  <c r="E38"/>
  <c r="E37"/>
  <c r="E36"/>
  <c r="E35"/>
  <c r="E34"/>
  <c r="E33"/>
  <c r="E32"/>
  <c r="E31"/>
  <c r="E30"/>
  <c r="E29"/>
  <c r="E28"/>
  <c r="E27"/>
  <c r="E26"/>
  <c r="E25"/>
  <c r="E24"/>
  <c r="E23"/>
  <c r="E22"/>
  <c r="E21"/>
  <c r="E20"/>
  <c r="E19"/>
  <c r="E18"/>
  <c r="E17"/>
  <c r="E16"/>
  <c r="E15"/>
  <c r="E14"/>
  <c r="E13"/>
  <c r="D40"/>
  <c r="F64"/>
  <c r="I200" i="60"/>
  <c r="I201"/>
  <c r="K69" i="13" l="1"/>
  <c r="L69"/>
  <c r="M69"/>
  <c r="N69"/>
  <c r="O43" i="31"/>
  <c r="O44"/>
  <c r="O45"/>
  <c r="J155" i="108" l="1"/>
  <c r="J156"/>
  <c r="J157"/>
  <c r="S57" s="1"/>
  <c r="N57"/>
  <c r="O57"/>
  <c r="P57"/>
  <c r="Q57"/>
  <c r="R57"/>
  <c r="B56"/>
  <c r="C56" s="1"/>
  <c r="D56" s="1"/>
  <c r="I56"/>
  <c r="J56"/>
  <c r="N56"/>
  <c r="O56"/>
  <c r="P56"/>
  <c r="Q56"/>
  <c r="B57"/>
  <c r="C57" s="1"/>
  <c r="D57" s="1"/>
  <c r="I57"/>
  <c r="J57"/>
  <c r="D39" i="101" l="1"/>
  <c r="F63"/>
  <c r="C47" i="55" l="1"/>
  <c r="C48"/>
  <c r="C49"/>
  <c r="C50"/>
  <c r="C51"/>
  <c r="C52"/>
  <c r="C53"/>
  <c r="C54"/>
  <c r="C55"/>
  <c r="C56"/>
  <c r="C57"/>
  <c r="C58"/>
  <c r="C59"/>
  <c r="C60"/>
  <c r="C61"/>
  <c r="C62"/>
  <c r="C63"/>
  <c r="C64"/>
  <c r="C65"/>
  <c r="C66"/>
  <c r="C67"/>
  <c r="C68"/>
  <c r="C69"/>
  <c r="C70"/>
  <c r="C71"/>
  <c r="C72"/>
  <c r="C73"/>
  <c r="F73" s="1"/>
  <c r="G73" s="1"/>
  <c r="C74"/>
  <c r="F74" s="1"/>
  <c r="C46"/>
  <c r="F34" l="1"/>
  <c r="G34" s="1"/>
  <c r="J197" i="38"/>
  <c r="J198"/>
  <c r="J199"/>
  <c r="K174" i="1" l="1"/>
  <c r="K175"/>
  <c r="K173"/>
  <c r="B35" i="94"/>
  <c r="G74" i="55" l="1"/>
  <c r="C33"/>
  <c r="C32"/>
  <c r="C31"/>
  <c r="C38" s="1"/>
  <c r="C30"/>
  <c r="C29"/>
  <c r="C28"/>
  <c r="C27"/>
  <c r="C26"/>
  <c r="C25"/>
  <c r="C24"/>
  <c r="C23"/>
  <c r="C22"/>
  <c r="C21"/>
  <c r="C20"/>
  <c r="C19"/>
  <c r="C18"/>
  <c r="C17"/>
  <c r="C16"/>
  <c r="C15"/>
  <c r="C14"/>
  <c r="C13"/>
  <c r="C12"/>
  <c r="C11"/>
  <c r="C39" s="1"/>
  <c r="C10"/>
  <c r="C9"/>
  <c r="C8"/>
  <c r="C7"/>
  <c r="C6"/>
  <c r="F72"/>
  <c r="G72" s="1"/>
  <c r="D8" i="70" l="1"/>
  <c r="E8"/>
  <c r="F8"/>
  <c r="C40" i="55"/>
  <c r="C41"/>
  <c r="F33"/>
  <c r="G33" s="1"/>
  <c r="C35" i="94"/>
  <c r="F35" s="1"/>
  <c r="B34"/>
  <c r="E34" l="1"/>
  <c r="C34"/>
  <c r="E35"/>
  <c r="C20" i="6"/>
  <c r="C21"/>
  <c r="C22"/>
  <c r="C23"/>
  <c r="C24"/>
  <c r="C25"/>
  <c r="C26"/>
  <c r="C27"/>
  <c r="C28"/>
  <c r="C29"/>
  <c r="C30"/>
  <c r="C31"/>
  <c r="C32"/>
  <c r="C33"/>
  <c r="C34"/>
  <c r="C35"/>
  <c r="C36"/>
  <c r="C37"/>
  <c r="C38"/>
  <c r="C39"/>
  <c r="C40"/>
  <c r="C41"/>
  <c r="C42"/>
  <c r="C43"/>
  <c r="C44"/>
  <c r="C45"/>
  <c r="C46"/>
  <c r="C47"/>
  <c r="C48"/>
  <c r="C49"/>
  <c r="C50"/>
  <c r="C51"/>
  <c r="C19"/>
  <c r="C8"/>
  <c r="C9"/>
  <c r="C10"/>
  <c r="C11"/>
  <c r="C12"/>
  <c r="C13"/>
  <c r="C14"/>
  <c r="C15"/>
  <c r="C16"/>
  <c r="C17"/>
  <c r="C18"/>
  <c r="C7"/>
  <c r="F34" i="94" l="1"/>
  <c r="S10" i="45"/>
  <c r="T10"/>
  <c r="U10"/>
  <c r="Q10"/>
  <c r="V10"/>
  <c r="R10"/>
  <c r="Q8" i="10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H7" i="71" s="1"/>
  <c r="N55" i="108"/>
  <c r="N7"/>
  <c r="B179"/>
  <c r="C179" s="1"/>
  <c r="D179" s="1"/>
  <c r="B152"/>
  <c r="C152" s="1"/>
  <c r="D152" s="1"/>
  <c r="B153"/>
  <c r="C153" s="1"/>
  <c r="D153" s="1"/>
  <c r="B154"/>
  <c r="C154" s="1"/>
  <c r="D154" s="1"/>
  <c r="B155"/>
  <c r="B156"/>
  <c r="C156" s="1"/>
  <c r="D156" s="1"/>
  <c r="B157"/>
  <c r="C157" s="1"/>
  <c r="D157" s="1"/>
  <c r="B158"/>
  <c r="C158" s="1"/>
  <c r="D158" s="1"/>
  <c r="B159"/>
  <c r="C159" s="1"/>
  <c r="D159" s="1"/>
  <c r="B160"/>
  <c r="C160" s="1"/>
  <c r="D160" s="1"/>
  <c r="B161"/>
  <c r="C161" s="1"/>
  <c r="D161" s="1"/>
  <c r="B162"/>
  <c r="C162" s="1"/>
  <c r="D162" s="1"/>
  <c r="B163"/>
  <c r="C163" s="1"/>
  <c r="D163" s="1"/>
  <c r="B164"/>
  <c r="C164" s="1"/>
  <c r="D164" s="1"/>
  <c r="B165"/>
  <c r="C165" s="1"/>
  <c r="D165" s="1"/>
  <c r="B166"/>
  <c r="C166" s="1"/>
  <c r="D166" s="1"/>
  <c r="B167"/>
  <c r="B168"/>
  <c r="C168" s="1"/>
  <c r="D168" s="1"/>
  <c r="B169"/>
  <c r="C169" s="1"/>
  <c r="D169" s="1"/>
  <c r="B170"/>
  <c r="C170" s="1"/>
  <c r="D170" s="1"/>
  <c r="B171"/>
  <c r="C171" s="1"/>
  <c r="D171" s="1"/>
  <c r="B172"/>
  <c r="C172" s="1"/>
  <c r="D172" s="1"/>
  <c r="B173"/>
  <c r="C173" s="1"/>
  <c r="D173" s="1"/>
  <c r="B174"/>
  <c r="C174" s="1"/>
  <c r="D174" s="1"/>
  <c r="B175"/>
  <c r="C175" s="1"/>
  <c r="D175" s="1"/>
  <c r="B176"/>
  <c r="C176" s="1"/>
  <c r="D176" s="1"/>
  <c r="B177"/>
  <c r="C177" s="1"/>
  <c r="D177" s="1"/>
  <c r="B178"/>
  <c r="C178" s="1"/>
  <c r="D178" s="1"/>
  <c r="C155"/>
  <c r="D155" s="1"/>
  <c r="C167"/>
  <c r="D167" s="1"/>
  <c r="J152"/>
  <c r="J153"/>
  <c r="J154"/>
  <c r="I122"/>
  <c r="I144"/>
  <c r="I145"/>
  <c r="R53" s="1"/>
  <c r="I146"/>
  <c r="I147"/>
  <c r="I148"/>
  <c r="R54" s="1"/>
  <c r="H9" i="71" s="1"/>
  <c r="I149" i="108"/>
  <c r="I150"/>
  <c r="I151"/>
  <c r="R55" s="1"/>
  <c r="I152"/>
  <c r="I153"/>
  <c r="I143"/>
  <c r="D38" i="101"/>
  <c r="D37"/>
  <c r="H8" i="71" l="1"/>
  <c r="W10" i="45"/>
  <c r="R56" i="108"/>
  <c r="S56"/>
  <c r="F54" i="101"/>
  <c r="F55"/>
  <c r="F56"/>
  <c r="F57"/>
  <c r="F58"/>
  <c r="F59"/>
  <c r="F60"/>
  <c r="F61"/>
  <c r="F62"/>
  <c r="F53"/>
  <c r="B221" i="1" l="1"/>
  <c r="C221"/>
  <c r="D221" s="1"/>
  <c r="B222"/>
  <c r="C222" s="1"/>
  <c r="D222" s="1"/>
  <c r="B223"/>
  <c r="C223" s="1"/>
  <c r="D223" s="1"/>
  <c r="B224"/>
  <c r="C224" s="1"/>
  <c r="D224" s="1"/>
  <c r="B225"/>
  <c r="C225"/>
  <c r="D225" s="1"/>
  <c r="B226"/>
  <c r="C226" s="1"/>
  <c r="D226" s="1"/>
  <c r="B227"/>
  <c r="C227" s="1"/>
  <c r="D227" s="1"/>
  <c r="B228"/>
  <c r="C228" s="1"/>
  <c r="D228" s="1"/>
  <c r="B229"/>
  <c r="C229"/>
  <c r="D229" s="1"/>
  <c r="B230"/>
  <c r="C230" s="1"/>
  <c r="D230" s="1"/>
  <c r="B231"/>
  <c r="C231" s="1"/>
  <c r="D231" s="1"/>
  <c r="B232"/>
  <c r="C232" s="1"/>
  <c r="D232" s="1"/>
  <c r="L221"/>
  <c r="L222"/>
  <c r="L223"/>
  <c r="L224"/>
  <c r="L225"/>
  <c r="L226"/>
  <c r="L227"/>
  <c r="L228"/>
  <c r="L229"/>
  <c r="L230"/>
  <c r="L231"/>
  <c r="L232"/>
  <c r="C33" i="94" l="1"/>
  <c r="E33"/>
  <c r="K68" i="13"/>
  <c r="L68"/>
  <c r="M68"/>
  <c r="N68"/>
  <c r="O40" i="31"/>
  <c r="O41"/>
  <c r="O42"/>
  <c r="U11" i="45" l="1"/>
  <c r="Q11"/>
  <c r="D12" i="65"/>
  <c r="F10"/>
  <c r="F6"/>
  <c r="D8"/>
  <c r="C10"/>
  <c r="C6"/>
  <c r="B8"/>
  <c r="B11"/>
  <c r="V11" i="45"/>
  <c r="R11"/>
  <c r="F12" i="65"/>
  <c r="F11"/>
  <c r="F7"/>
  <c r="D9"/>
  <c r="C11"/>
  <c r="C7"/>
  <c r="B9"/>
  <c r="S11" i="45"/>
  <c r="B12" i="65"/>
  <c r="F8"/>
  <c r="D10"/>
  <c r="D6"/>
  <c r="C8"/>
  <c r="B10"/>
  <c r="B6"/>
  <c r="T11" i="45"/>
  <c r="C12" i="65"/>
  <c r="F9"/>
  <c r="D11"/>
  <c r="D7"/>
  <c r="C9"/>
  <c r="B7"/>
  <c r="B7" i="71"/>
  <c r="D7"/>
  <c r="B6" i="66"/>
  <c r="F77" i="101"/>
  <c r="C9" i="71"/>
  <c r="B8"/>
  <c r="E77" i="101"/>
  <c r="D9" i="71"/>
  <c r="C10"/>
  <c r="B9"/>
  <c r="D77" i="101"/>
  <c r="C7" i="71"/>
  <c r="C77" i="101"/>
  <c r="D8" i="71"/>
  <c r="C8"/>
  <c r="B9" i="66"/>
  <c r="C9"/>
  <c r="B8"/>
  <c r="C8"/>
  <c r="C6"/>
  <c r="B7"/>
  <c r="C7"/>
  <c r="B8" i="67"/>
  <c r="B6"/>
  <c r="B7"/>
  <c r="D76" i="101"/>
  <c r="E76"/>
  <c r="F76"/>
  <c r="C76"/>
  <c r="F33" i="94"/>
  <c r="J194" i="38"/>
  <c r="J195"/>
  <c r="J196"/>
  <c r="K168" i="1"/>
  <c r="K169"/>
  <c r="K170"/>
  <c r="K171"/>
  <c r="K172"/>
  <c r="C78" i="101" l="1"/>
  <c r="E7" i="71" s="1"/>
  <c r="D78" i="101"/>
  <c r="E8" i="71" s="1"/>
  <c r="E78" i="101"/>
  <c r="E9" i="71" s="1"/>
  <c r="V12" i="45"/>
  <c r="G11" i="65" s="1"/>
  <c r="F78" i="101"/>
  <c r="E10" i="71" s="1"/>
  <c r="S12" i="45"/>
  <c r="G8" i="65" s="1"/>
  <c r="F8" i="66"/>
  <c r="F9"/>
  <c r="F6"/>
  <c r="Q12" i="45"/>
  <c r="G6" i="65" s="1"/>
  <c r="W11" i="45"/>
  <c r="F7" i="66"/>
  <c r="R12" i="45"/>
  <c r="G7" i="65" s="1"/>
  <c r="U12" i="45"/>
  <c r="G10" i="65" s="1"/>
  <c r="T12" i="45"/>
  <c r="G9" i="65" s="1"/>
  <c r="AA5" i="7"/>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4"/>
  <c r="B6" i="93"/>
  <c r="B7" l="1"/>
  <c r="F6"/>
  <c r="B8"/>
  <c r="F7"/>
  <c r="F8"/>
  <c r="W12" i="45"/>
  <c r="G12" i="65" s="1"/>
  <c r="C6" i="93"/>
  <c r="D6"/>
  <c r="G6"/>
  <c r="D7"/>
  <c r="G7"/>
  <c r="C7"/>
  <c r="D8"/>
  <c r="G8"/>
  <c r="C8"/>
  <c r="B7" i="108"/>
  <c r="C7" s="1"/>
  <c r="D7" s="1"/>
  <c r="B8"/>
  <c r="C8" s="1"/>
  <c r="D8" s="1"/>
  <c r="B9"/>
  <c r="C9" s="1"/>
  <c r="D9" s="1"/>
  <c r="B10"/>
  <c r="C10" s="1"/>
  <c r="D10" s="1"/>
  <c r="B11"/>
  <c r="C11" s="1"/>
  <c r="D11" s="1"/>
  <c r="B12"/>
  <c r="C12" s="1"/>
  <c r="D12" s="1"/>
  <c r="B13"/>
  <c r="C13" s="1"/>
  <c r="D13" s="1"/>
  <c r="B14"/>
  <c r="C14" s="1"/>
  <c r="D14" s="1"/>
  <c r="B15"/>
  <c r="C15" s="1"/>
  <c r="D15" s="1"/>
  <c r="B16"/>
  <c r="C16" s="1"/>
  <c r="D16" s="1"/>
  <c r="B17"/>
  <c r="C17" s="1"/>
  <c r="D17" s="1"/>
  <c r="B18"/>
  <c r="C18" s="1"/>
  <c r="D18" s="1"/>
  <c r="B19"/>
  <c r="C19" s="1"/>
  <c r="D19" s="1"/>
  <c r="B20"/>
  <c r="C20" s="1"/>
  <c r="D20" s="1"/>
  <c r="B21"/>
  <c r="C21" s="1"/>
  <c r="D21" s="1"/>
  <c r="B22"/>
  <c r="C22" s="1"/>
  <c r="D22" s="1"/>
  <c r="B23"/>
  <c r="C23" s="1"/>
  <c r="D23" s="1"/>
  <c r="B24"/>
  <c r="C24" s="1"/>
  <c r="D24" s="1"/>
  <c r="B25"/>
  <c r="C25" s="1"/>
  <c r="D25" s="1"/>
  <c r="B26"/>
  <c r="C26" s="1"/>
  <c r="D26" s="1"/>
  <c r="B27"/>
  <c r="C27" s="1"/>
  <c r="D27" s="1"/>
  <c r="B28"/>
  <c r="C28" s="1"/>
  <c r="D28" s="1"/>
  <c r="B29"/>
  <c r="C29" s="1"/>
  <c r="D29" s="1"/>
  <c r="B30"/>
  <c r="C30" s="1"/>
  <c r="D30" s="1"/>
  <c r="B31"/>
  <c r="C31" s="1"/>
  <c r="D31" s="1"/>
  <c r="B32"/>
  <c r="C32" s="1"/>
  <c r="D32" s="1"/>
  <c r="B33"/>
  <c r="C33" s="1"/>
  <c r="D33" s="1"/>
  <c r="B34"/>
  <c r="C34" s="1"/>
  <c r="D34" s="1"/>
  <c r="B35"/>
  <c r="C35" s="1"/>
  <c r="D35" s="1"/>
  <c r="B36"/>
  <c r="C36" s="1"/>
  <c r="D36" s="1"/>
  <c r="B37"/>
  <c r="C37" s="1"/>
  <c r="D37" s="1"/>
  <c r="B38"/>
  <c r="C38" s="1"/>
  <c r="D38" s="1"/>
  <c r="B39"/>
  <c r="C39" s="1"/>
  <c r="D39" s="1"/>
  <c r="B40"/>
  <c r="C40" s="1"/>
  <c r="D40" s="1"/>
  <c r="B41"/>
  <c r="C41" s="1"/>
  <c r="D41" s="1"/>
  <c r="B42"/>
  <c r="C42" s="1"/>
  <c r="D42" s="1"/>
  <c r="B43"/>
  <c r="C43" s="1"/>
  <c r="D43" s="1"/>
  <c r="B44"/>
  <c r="C44" s="1"/>
  <c r="D44" s="1"/>
  <c r="B45"/>
  <c r="C45" s="1"/>
  <c r="D45" s="1"/>
  <c r="B46"/>
  <c r="C46" s="1"/>
  <c r="D46" s="1"/>
  <c r="B47"/>
  <c r="C47" s="1"/>
  <c r="D47" s="1"/>
  <c r="B48"/>
  <c r="C48" s="1"/>
  <c r="D48" s="1"/>
  <c r="B49"/>
  <c r="C49" s="1"/>
  <c r="D49" s="1"/>
  <c r="B50"/>
  <c r="C50" s="1"/>
  <c r="D50" s="1"/>
  <c r="B51"/>
  <c r="C51" s="1"/>
  <c r="D51" s="1"/>
  <c r="B52"/>
  <c r="C52" s="1"/>
  <c r="D52" s="1"/>
  <c r="B53"/>
  <c r="C53" s="1"/>
  <c r="D53" s="1"/>
  <c r="B54"/>
  <c r="C54" s="1"/>
  <c r="D54" s="1"/>
  <c r="B55"/>
  <c r="C55" s="1"/>
  <c r="D55" s="1"/>
  <c r="B58"/>
  <c r="C58" s="1"/>
  <c r="D58" s="1"/>
  <c r="B59"/>
  <c r="C59" s="1"/>
  <c r="D59" s="1"/>
  <c r="B60"/>
  <c r="C60" s="1"/>
  <c r="D60" s="1"/>
  <c r="B61"/>
  <c r="C61" s="1"/>
  <c r="D61" s="1"/>
  <c r="B62"/>
  <c r="C62" s="1"/>
  <c r="D62" s="1"/>
  <c r="B63"/>
  <c r="C63" s="1"/>
  <c r="D63" s="1"/>
  <c r="B64"/>
  <c r="C64" s="1"/>
  <c r="D64" s="1"/>
  <c r="B65"/>
  <c r="C65" s="1"/>
  <c r="D65" s="1"/>
  <c r="B66"/>
  <c r="C66" s="1"/>
  <c r="D66" s="1"/>
  <c r="B67"/>
  <c r="C67" s="1"/>
  <c r="D67" s="1"/>
  <c r="B68"/>
  <c r="C68" s="1"/>
  <c r="D68" s="1"/>
  <c r="B69"/>
  <c r="C69" s="1"/>
  <c r="D69" s="1"/>
  <c r="B70"/>
  <c r="C70" s="1"/>
  <c r="D70" s="1"/>
  <c r="B71"/>
  <c r="C71" s="1"/>
  <c r="D71" s="1"/>
  <c r="B72"/>
  <c r="C72" s="1"/>
  <c r="D72" s="1"/>
  <c r="B73"/>
  <c r="C73" s="1"/>
  <c r="D73" s="1"/>
  <c r="B74"/>
  <c r="C74" s="1"/>
  <c r="D74" s="1"/>
  <c r="B75"/>
  <c r="C75" s="1"/>
  <c r="D75" s="1"/>
  <c r="B76"/>
  <c r="C76" s="1"/>
  <c r="D76" s="1"/>
  <c r="B77"/>
  <c r="C77" s="1"/>
  <c r="D77" s="1"/>
  <c r="B78"/>
  <c r="C78" s="1"/>
  <c r="D78" s="1"/>
  <c r="B79"/>
  <c r="C79" s="1"/>
  <c r="D79" s="1"/>
  <c r="B80"/>
  <c r="C80" s="1"/>
  <c r="D80" s="1"/>
  <c r="B81"/>
  <c r="C81" s="1"/>
  <c r="D81" s="1"/>
  <c r="B82"/>
  <c r="C82" s="1"/>
  <c r="D82" s="1"/>
  <c r="B83"/>
  <c r="C83" s="1"/>
  <c r="D83" s="1"/>
  <c r="B84"/>
  <c r="C84" s="1"/>
  <c r="D84" s="1"/>
  <c r="B85"/>
  <c r="C85" s="1"/>
  <c r="D85" s="1"/>
  <c r="B86"/>
  <c r="C86" s="1"/>
  <c r="D86" s="1"/>
  <c r="B87"/>
  <c r="C87" s="1"/>
  <c r="D87" s="1"/>
  <c r="B88"/>
  <c r="C88" s="1"/>
  <c r="D88" s="1"/>
  <c r="B89"/>
  <c r="C89" s="1"/>
  <c r="D89" s="1"/>
  <c r="B90"/>
  <c r="C90" s="1"/>
  <c r="D90" s="1"/>
  <c r="B91"/>
  <c r="C91" s="1"/>
  <c r="D91" s="1"/>
  <c r="B92"/>
  <c r="C92" s="1"/>
  <c r="D92" s="1"/>
  <c r="B93"/>
  <c r="C93" s="1"/>
  <c r="D93" s="1"/>
  <c r="B94"/>
  <c r="C94" s="1"/>
  <c r="D94" s="1"/>
  <c r="B95"/>
  <c r="C95" s="1"/>
  <c r="D95" s="1"/>
  <c r="B96"/>
  <c r="C96" s="1"/>
  <c r="D96" s="1"/>
  <c r="B97"/>
  <c r="C97" s="1"/>
  <c r="D97" s="1"/>
  <c r="B98"/>
  <c r="C98" s="1"/>
  <c r="D98" s="1"/>
  <c r="B99"/>
  <c r="C99" s="1"/>
  <c r="D99" s="1"/>
  <c r="B100"/>
  <c r="C100" s="1"/>
  <c r="D100" s="1"/>
  <c r="B101"/>
  <c r="C101" s="1"/>
  <c r="D101" s="1"/>
  <c r="B102"/>
  <c r="C102" s="1"/>
  <c r="D102" s="1"/>
  <c r="B103"/>
  <c r="C103" s="1"/>
  <c r="D103" s="1"/>
  <c r="B104"/>
  <c r="C104" s="1"/>
  <c r="D104" s="1"/>
  <c r="B105"/>
  <c r="C105" s="1"/>
  <c r="D105" s="1"/>
  <c r="B106"/>
  <c r="C106" s="1"/>
  <c r="D106" s="1"/>
  <c r="B107"/>
  <c r="C107" s="1"/>
  <c r="D107" s="1"/>
  <c r="B108"/>
  <c r="C108" s="1"/>
  <c r="D108" s="1"/>
  <c r="B109"/>
  <c r="C109" s="1"/>
  <c r="D109" s="1"/>
  <c r="B110"/>
  <c r="C110" s="1"/>
  <c r="D110" s="1"/>
  <c r="B111"/>
  <c r="C111" s="1"/>
  <c r="D111" s="1"/>
  <c r="B112"/>
  <c r="C112" s="1"/>
  <c r="D112" s="1"/>
  <c r="B113"/>
  <c r="C113" s="1"/>
  <c r="D113" s="1"/>
  <c r="B114"/>
  <c r="C114" s="1"/>
  <c r="D114" s="1"/>
  <c r="B115"/>
  <c r="C115" s="1"/>
  <c r="D115" s="1"/>
  <c r="B116"/>
  <c r="C116" s="1"/>
  <c r="D116" s="1"/>
  <c r="B117"/>
  <c r="C117" s="1"/>
  <c r="D117" s="1"/>
  <c r="B118"/>
  <c r="C118" s="1"/>
  <c r="D118" s="1"/>
  <c r="B119"/>
  <c r="C119" s="1"/>
  <c r="D119" s="1"/>
  <c r="B120"/>
  <c r="C120" s="1"/>
  <c r="D120" s="1"/>
  <c r="B121"/>
  <c r="C121" s="1"/>
  <c r="D121" s="1"/>
  <c r="B122"/>
  <c r="C122" s="1"/>
  <c r="D122" s="1"/>
  <c r="B123"/>
  <c r="C123" s="1"/>
  <c r="D123" s="1"/>
  <c r="B124"/>
  <c r="C124" s="1"/>
  <c r="D124" s="1"/>
  <c r="B125"/>
  <c r="C125" s="1"/>
  <c r="D125" s="1"/>
  <c r="B126"/>
  <c r="C126" s="1"/>
  <c r="D126" s="1"/>
  <c r="B127"/>
  <c r="C127" s="1"/>
  <c r="D127" s="1"/>
  <c r="B128"/>
  <c r="C128" s="1"/>
  <c r="D128" s="1"/>
  <c r="B129"/>
  <c r="C129" s="1"/>
  <c r="D129" s="1"/>
  <c r="B130"/>
  <c r="C130" s="1"/>
  <c r="D130" s="1"/>
  <c r="B131"/>
  <c r="C131" s="1"/>
  <c r="D131" s="1"/>
  <c r="B132"/>
  <c r="C132" s="1"/>
  <c r="D132" s="1"/>
  <c r="B133"/>
  <c r="C133" s="1"/>
  <c r="D133" s="1"/>
  <c r="B134"/>
  <c r="C134" s="1"/>
  <c r="D134" s="1"/>
  <c r="B135"/>
  <c r="C135" s="1"/>
  <c r="D135" s="1"/>
  <c r="B136"/>
  <c r="C136" s="1"/>
  <c r="D136" s="1"/>
  <c r="B137"/>
  <c r="C137" s="1"/>
  <c r="D137" s="1"/>
  <c r="B138"/>
  <c r="C138" s="1"/>
  <c r="D138" s="1"/>
  <c r="B139"/>
  <c r="C139" s="1"/>
  <c r="D139" s="1"/>
  <c r="B140"/>
  <c r="C140" s="1"/>
  <c r="D140" s="1"/>
  <c r="B141"/>
  <c r="C141" s="1"/>
  <c r="D141" s="1"/>
  <c r="B142"/>
  <c r="C142" s="1"/>
  <c r="D142" s="1"/>
  <c r="B143"/>
  <c r="C143" s="1"/>
  <c r="D143" s="1"/>
  <c r="B144"/>
  <c r="C144" s="1"/>
  <c r="D144" s="1"/>
  <c r="B145"/>
  <c r="C145" s="1"/>
  <c r="D145" s="1"/>
  <c r="B146"/>
  <c r="C146" s="1"/>
  <c r="D146" s="1"/>
  <c r="B147"/>
  <c r="C147" s="1"/>
  <c r="D147" s="1"/>
  <c r="B148"/>
  <c r="C148" s="1"/>
  <c r="D148" s="1"/>
  <c r="B149"/>
  <c r="C149" s="1"/>
  <c r="D149" s="1"/>
  <c r="B150"/>
  <c r="C150" s="1"/>
  <c r="D150" s="1"/>
  <c r="B151"/>
  <c r="C151" s="1"/>
  <c r="D151" s="1"/>
  <c r="J8"/>
  <c r="J9"/>
  <c r="J10"/>
  <c r="S8" s="1"/>
  <c r="J11"/>
  <c r="J12"/>
  <c r="J13"/>
  <c r="S9" s="1"/>
  <c r="J14"/>
  <c r="J15"/>
  <c r="J16"/>
  <c r="S10" s="1"/>
  <c r="J17"/>
  <c r="J18"/>
  <c r="J19"/>
  <c r="S11" s="1"/>
  <c r="J20"/>
  <c r="J21"/>
  <c r="J22"/>
  <c r="S12" s="1"/>
  <c r="J23"/>
  <c r="J24"/>
  <c r="J25"/>
  <c r="S13" s="1"/>
  <c r="J26"/>
  <c r="J27"/>
  <c r="J28"/>
  <c r="S14" s="1"/>
  <c r="J29"/>
  <c r="J30"/>
  <c r="J31"/>
  <c r="S15" s="1"/>
  <c r="J32"/>
  <c r="J33"/>
  <c r="J34"/>
  <c r="S16" s="1"/>
  <c r="J35"/>
  <c r="J36"/>
  <c r="J37"/>
  <c r="S17" s="1"/>
  <c r="J38"/>
  <c r="J39"/>
  <c r="J40"/>
  <c r="S18" s="1"/>
  <c r="J41"/>
  <c r="J42"/>
  <c r="J43"/>
  <c r="S19" s="1"/>
  <c r="J44"/>
  <c r="J45"/>
  <c r="J46"/>
  <c r="S20" s="1"/>
  <c r="J47"/>
  <c r="J48"/>
  <c r="J49"/>
  <c r="S21" s="1"/>
  <c r="J50"/>
  <c r="J51"/>
  <c r="J52"/>
  <c r="S22" s="1"/>
  <c r="J53"/>
  <c r="J54"/>
  <c r="J55"/>
  <c r="S23" s="1"/>
  <c r="J58"/>
  <c r="S24" s="1"/>
  <c r="J59"/>
  <c r="J60"/>
  <c r="J61"/>
  <c r="S25" s="1"/>
  <c r="J62"/>
  <c r="J63"/>
  <c r="J64"/>
  <c r="S26" s="1"/>
  <c r="J65"/>
  <c r="J66"/>
  <c r="J67"/>
  <c r="S27" s="1"/>
  <c r="J68"/>
  <c r="J69"/>
  <c r="J70"/>
  <c r="S28" s="1"/>
  <c r="J71"/>
  <c r="J72"/>
  <c r="J73"/>
  <c r="S29" s="1"/>
  <c r="J74"/>
  <c r="J75"/>
  <c r="J76"/>
  <c r="S30" s="1"/>
  <c r="J77"/>
  <c r="J78"/>
  <c r="J79"/>
  <c r="S31" s="1"/>
  <c r="J80"/>
  <c r="J81"/>
  <c r="J82"/>
  <c r="S32" s="1"/>
  <c r="J83"/>
  <c r="J84"/>
  <c r="J85"/>
  <c r="S33" s="1"/>
  <c r="J86"/>
  <c r="J87"/>
  <c r="J88"/>
  <c r="S34" s="1"/>
  <c r="J89"/>
  <c r="J90"/>
  <c r="J91"/>
  <c r="S35" s="1"/>
  <c r="J92"/>
  <c r="J93"/>
  <c r="J94"/>
  <c r="S36" s="1"/>
  <c r="J95"/>
  <c r="J96"/>
  <c r="J97"/>
  <c r="S37" s="1"/>
  <c r="J98"/>
  <c r="J99"/>
  <c r="J100"/>
  <c r="S38" s="1"/>
  <c r="J101"/>
  <c r="J102"/>
  <c r="J103"/>
  <c r="S39" s="1"/>
  <c r="J104"/>
  <c r="J105"/>
  <c r="J106"/>
  <c r="S40" s="1"/>
  <c r="J107"/>
  <c r="J108"/>
  <c r="J109"/>
  <c r="S41" s="1"/>
  <c r="J110"/>
  <c r="J111"/>
  <c r="J112"/>
  <c r="S42" s="1"/>
  <c r="J113"/>
  <c r="J114"/>
  <c r="J115"/>
  <c r="S43" s="1"/>
  <c r="J116"/>
  <c r="J117"/>
  <c r="J118"/>
  <c r="S44" s="1"/>
  <c r="J119"/>
  <c r="J120"/>
  <c r="J121"/>
  <c r="S45" s="1"/>
  <c r="J122"/>
  <c r="J123"/>
  <c r="J124"/>
  <c r="S46" s="1"/>
  <c r="J125"/>
  <c r="J126"/>
  <c r="J127"/>
  <c r="S47" s="1"/>
  <c r="J128"/>
  <c r="J129"/>
  <c r="J130"/>
  <c r="S48" s="1"/>
  <c r="J131"/>
  <c r="J132"/>
  <c r="J133"/>
  <c r="S49" s="1"/>
  <c r="J134"/>
  <c r="J135"/>
  <c r="J136"/>
  <c r="S50" s="1"/>
  <c r="J137"/>
  <c r="J138"/>
  <c r="J139"/>
  <c r="S51" s="1"/>
  <c r="J140"/>
  <c r="J141"/>
  <c r="J142"/>
  <c r="S52" s="1"/>
  <c r="J143"/>
  <c r="J144"/>
  <c r="J145"/>
  <c r="S53" s="1"/>
  <c r="J146"/>
  <c r="J147"/>
  <c r="J148"/>
  <c r="S54" s="1"/>
  <c r="H10" i="71" s="1"/>
  <c r="J149" i="108"/>
  <c r="J150"/>
  <c r="J151"/>
  <c r="S55" s="1"/>
  <c r="J7"/>
  <c r="S7" s="1"/>
  <c r="I8"/>
  <c r="I9"/>
  <c r="I10"/>
  <c r="R8" s="1"/>
  <c r="I11"/>
  <c r="I12"/>
  <c r="I13"/>
  <c r="R9" s="1"/>
  <c r="I14"/>
  <c r="I15"/>
  <c r="I16"/>
  <c r="R10" s="1"/>
  <c r="I17"/>
  <c r="I18"/>
  <c r="I19"/>
  <c r="R11" s="1"/>
  <c r="I20"/>
  <c r="I21"/>
  <c r="I22"/>
  <c r="R12" s="1"/>
  <c r="I23"/>
  <c r="I24"/>
  <c r="I25"/>
  <c r="R13" s="1"/>
  <c r="I26"/>
  <c r="I27"/>
  <c r="I28"/>
  <c r="R14" s="1"/>
  <c r="I29"/>
  <c r="I30"/>
  <c r="I31"/>
  <c r="R15" s="1"/>
  <c r="I32"/>
  <c r="I33"/>
  <c r="I34"/>
  <c r="R16" s="1"/>
  <c r="I35"/>
  <c r="I36"/>
  <c r="I37"/>
  <c r="R17" s="1"/>
  <c r="I38"/>
  <c r="I39"/>
  <c r="I40"/>
  <c r="R18" s="1"/>
  <c r="I41"/>
  <c r="I42"/>
  <c r="I43"/>
  <c r="R19" s="1"/>
  <c r="I44"/>
  <c r="I45"/>
  <c r="I46"/>
  <c r="R20" s="1"/>
  <c r="I47"/>
  <c r="I48"/>
  <c r="I49"/>
  <c r="R21" s="1"/>
  <c r="I50"/>
  <c r="I51"/>
  <c r="I52"/>
  <c r="R22" s="1"/>
  <c r="I53"/>
  <c r="I54"/>
  <c r="I55"/>
  <c r="R23" s="1"/>
  <c r="I58"/>
  <c r="R24" s="1"/>
  <c r="I59"/>
  <c r="I60"/>
  <c r="I61"/>
  <c r="R25" s="1"/>
  <c r="I62"/>
  <c r="I63"/>
  <c r="I64"/>
  <c r="R26" s="1"/>
  <c r="I65"/>
  <c r="I66"/>
  <c r="I67"/>
  <c r="R27" s="1"/>
  <c r="I68"/>
  <c r="I69"/>
  <c r="I70"/>
  <c r="R28" s="1"/>
  <c r="I71"/>
  <c r="I72"/>
  <c r="I73"/>
  <c r="R29" s="1"/>
  <c r="I74"/>
  <c r="I75"/>
  <c r="I76"/>
  <c r="R30" s="1"/>
  <c r="I77"/>
  <c r="I78"/>
  <c r="I79"/>
  <c r="R31" s="1"/>
  <c r="I80"/>
  <c r="I81"/>
  <c r="I82"/>
  <c r="R32" s="1"/>
  <c r="I83"/>
  <c r="I84"/>
  <c r="I85"/>
  <c r="R33" s="1"/>
  <c r="I86"/>
  <c r="I87"/>
  <c r="I88"/>
  <c r="R34" s="1"/>
  <c r="I89"/>
  <c r="I90"/>
  <c r="I91"/>
  <c r="R35" s="1"/>
  <c r="I92"/>
  <c r="I93"/>
  <c r="I94"/>
  <c r="R36" s="1"/>
  <c r="I95"/>
  <c r="I96"/>
  <c r="I97"/>
  <c r="R37" s="1"/>
  <c r="I98"/>
  <c r="I99"/>
  <c r="I100"/>
  <c r="R38" s="1"/>
  <c r="I101"/>
  <c r="I102"/>
  <c r="I103"/>
  <c r="R39" s="1"/>
  <c r="I104"/>
  <c r="I105"/>
  <c r="I106"/>
  <c r="R40" s="1"/>
  <c r="I107"/>
  <c r="I108"/>
  <c r="I109"/>
  <c r="R41" s="1"/>
  <c r="I110"/>
  <c r="I111"/>
  <c r="I112"/>
  <c r="R42" s="1"/>
  <c r="I113"/>
  <c r="I114"/>
  <c r="I115"/>
  <c r="R43" s="1"/>
  <c r="I116"/>
  <c r="I117"/>
  <c r="I118"/>
  <c r="R44" s="1"/>
  <c r="I119"/>
  <c r="I120"/>
  <c r="I121"/>
  <c r="R45" s="1"/>
  <c r="I123"/>
  <c r="I124"/>
  <c r="R46" s="1"/>
  <c r="I125"/>
  <c r="I126"/>
  <c r="I127"/>
  <c r="R47" s="1"/>
  <c r="I128"/>
  <c r="I129"/>
  <c r="I130"/>
  <c r="R48" s="1"/>
  <c r="I131"/>
  <c r="I132"/>
  <c r="I133"/>
  <c r="R49" s="1"/>
  <c r="I134"/>
  <c r="I135"/>
  <c r="I136"/>
  <c r="R50" s="1"/>
  <c r="I137"/>
  <c r="I138"/>
  <c r="I139"/>
  <c r="R51" s="1"/>
  <c r="I140"/>
  <c r="I141"/>
  <c r="I142"/>
  <c r="R52" s="1"/>
  <c r="I7"/>
  <c r="R7" s="1"/>
  <c r="F32" i="55"/>
  <c r="G32" s="1"/>
  <c r="E6" i="93" l="1"/>
  <c r="B7" i="70"/>
  <c r="F7" i="55"/>
  <c r="G7" s="1"/>
  <c r="F8"/>
  <c r="G8" s="1"/>
  <c r="F9"/>
  <c r="G9" s="1"/>
  <c r="F10"/>
  <c r="G10" s="1"/>
  <c r="F11"/>
  <c r="G11" s="1"/>
  <c r="F12"/>
  <c r="G12" s="1"/>
  <c r="F13"/>
  <c r="G13" s="1"/>
  <c r="F14"/>
  <c r="G14" s="1"/>
  <c r="F15"/>
  <c r="G15" s="1"/>
  <c r="F16"/>
  <c r="G16" s="1"/>
  <c r="F17"/>
  <c r="G17" s="1"/>
  <c r="F18"/>
  <c r="G18" s="1"/>
  <c r="F19"/>
  <c r="G19" s="1"/>
  <c r="F20"/>
  <c r="G20" s="1"/>
  <c r="F21"/>
  <c r="G21" s="1"/>
  <c r="F22"/>
  <c r="G22" s="1"/>
  <c r="F23"/>
  <c r="G23" s="1"/>
  <c r="F24"/>
  <c r="G24" s="1"/>
  <c r="F25"/>
  <c r="G25" s="1"/>
  <c r="F26"/>
  <c r="G26" s="1"/>
  <c r="F27"/>
  <c r="G27" s="1"/>
  <c r="F28"/>
  <c r="G28" s="1"/>
  <c r="F29"/>
  <c r="G29" s="1"/>
  <c r="F30"/>
  <c r="G30" s="1"/>
  <c r="F31"/>
  <c r="G31" s="1"/>
  <c r="F6"/>
  <c r="G6" s="1"/>
  <c r="D10" i="71" l="1"/>
  <c r="B10"/>
  <c r="O37" i="31"/>
  <c r="O38"/>
  <c r="O39"/>
  <c r="C6" i="70" l="1"/>
  <c r="C7"/>
  <c r="J191" i="38" l="1"/>
  <c r="J192"/>
  <c r="J193"/>
  <c r="K167" i="1" l="1"/>
  <c r="K67" i="13"/>
  <c r="L67"/>
  <c r="M67"/>
  <c r="N67"/>
  <c r="E6" i="65"/>
  <c r="E12"/>
  <c r="B7" i="15" l="1"/>
  <c r="C7"/>
  <c r="D7" s="1"/>
  <c r="B8"/>
  <c r="C8" s="1"/>
  <c r="D8" s="1"/>
  <c r="B9"/>
  <c r="C9" s="1"/>
  <c r="D9" s="1"/>
  <c r="B10"/>
  <c r="C10" s="1"/>
  <c r="D10" s="1"/>
  <c r="B11"/>
  <c r="C11"/>
  <c r="D11" s="1"/>
  <c r="B12"/>
  <c r="C12" s="1"/>
  <c r="D12" s="1"/>
  <c r="B13"/>
  <c r="C13" s="1"/>
  <c r="D13" s="1"/>
  <c r="B14"/>
  <c r="C14" s="1"/>
  <c r="D14" s="1"/>
  <c r="B15"/>
  <c r="C15"/>
  <c r="D15" s="1"/>
  <c r="B16"/>
  <c r="C16" s="1"/>
  <c r="D16" s="1"/>
  <c r="B17"/>
  <c r="C17" s="1"/>
  <c r="D17" s="1"/>
  <c r="B18"/>
  <c r="C18" s="1"/>
  <c r="D18" s="1"/>
  <c r="B19"/>
  <c r="C19"/>
  <c r="D19" s="1"/>
  <c r="B20"/>
  <c r="C20" s="1"/>
  <c r="D20" s="1"/>
  <c r="B21"/>
  <c r="C21" s="1"/>
  <c r="D21" s="1"/>
  <c r="B22"/>
  <c r="C22" s="1"/>
  <c r="D22" s="1"/>
  <c r="B23"/>
  <c r="C23"/>
  <c r="D23" s="1"/>
  <c r="B24"/>
  <c r="C24" s="1"/>
  <c r="D24" s="1"/>
  <c r="B25"/>
  <c r="C25" s="1"/>
  <c r="D25" s="1"/>
  <c r="B26"/>
  <c r="C26" s="1"/>
  <c r="D26" s="1"/>
  <c r="B27"/>
  <c r="C27"/>
  <c r="D27" s="1"/>
  <c r="B28"/>
  <c r="C28" s="1"/>
  <c r="D28" s="1"/>
  <c r="B29"/>
  <c r="C29" s="1"/>
  <c r="D29" s="1"/>
  <c r="B30"/>
  <c r="C30" s="1"/>
  <c r="D30" s="1"/>
  <c r="B31"/>
  <c r="C31"/>
  <c r="D31" s="1"/>
  <c r="B32"/>
  <c r="C32" s="1"/>
  <c r="D32" s="1"/>
  <c r="B33"/>
  <c r="C33" s="1"/>
  <c r="D33" s="1"/>
  <c r="B34"/>
  <c r="C34" s="1"/>
  <c r="D34" s="1"/>
  <c r="B35"/>
  <c r="C35"/>
  <c r="D35" s="1"/>
  <c r="B36"/>
  <c r="C36" s="1"/>
  <c r="D36" s="1"/>
  <c r="B37"/>
  <c r="C37" s="1"/>
  <c r="D37" s="1"/>
  <c r="B38"/>
  <c r="C38" s="1"/>
  <c r="D38" s="1"/>
  <c r="B39"/>
  <c r="C39"/>
  <c r="D39" s="1"/>
  <c r="B40"/>
  <c r="C40" s="1"/>
  <c r="D40" s="1"/>
  <c r="B41"/>
  <c r="C41" s="1"/>
  <c r="D41" s="1"/>
  <c r="B42"/>
  <c r="C42" s="1"/>
  <c r="D42" s="1"/>
  <c r="B43"/>
  <c r="C43"/>
  <c r="D43" s="1"/>
  <c r="B44"/>
  <c r="C44" s="1"/>
  <c r="D44" s="1"/>
  <c r="B45"/>
  <c r="C45" s="1"/>
  <c r="D45" s="1"/>
  <c r="B46"/>
  <c r="C46" s="1"/>
  <c r="D46" s="1"/>
  <c r="B47"/>
  <c r="C47"/>
  <c r="D47" s="1"/>
  <c r="B48"/>
  <c r="C48" s="1"/>
  <c r="D48" s="1"/>
  <c r="B49"/>
  <c r="C49" s="1"/>
  <c r="D49" s="1"/>
  <c r="B50"/>
  <c r="C50" s="1"/>
  <c r="D50" s="1"/>
  <c r="B51"/>
  <c r="C51"/>
  <c r="D51" s="1"/>
  <c r="B52"/>
  <c r="C52" s="1"/>
  <c r="D52" s="1"/>
  <c r="B53"/>
  <c r="C53" s="1"/>
  <c r="D53" s="1"/>
  <c r="B54"/>
  <c r="C54" s="1"/>
  <c r="D54" s="1"/>
  <c r="B55"/>
  <c r="C55"/>
  <c r="D55" s="1"/>
  <c r="B56"/>
  <c r="C56" s="1"/>
  <c r="D56" s="1"/>
  <c r="B57"/>
  <c r="C57" s="1"/>
  <c r="D57" s="1"/>
  <c r="B58"/>
  <c r="C58" s="1"/>
  <c r="D58" s="1"/>
  <c r="B59"/>
  <c r="C59"/>
  <c r="D59" s="1"/>
  <c r="B60"/>
  <c r="C60" s="1"/>
  <c r="D60" s="1"/>
  <c r="B61"/>
  <c r="C61" s="1"/>
  <c r="D61" s="1"/>
  <c r="B62"/>
  <c r="C62" s="1"/>
  <c r="D62" s="1"/>
  <c r="B63"/>
  <c r="C63"/>
  <c r="D63" s="1"/>
  <c r="B64"/>
  <c r="C64" s="1"/>
  <c r="D64" s="1"/>
  <c r="B65"/>
  <c r="C65" s="1"/>
  <c r="D65" s="1"/>
  <c r="B66"/>
  <c r="C66" s="1"/>
  <c r="D66" s="1"/>
  <c r="B67"/>
  <c r="C67"/>
  <c r="D67" s="1"/>
  <c r="B68"/>
  <c r="C68" s="1"/>
  <c r="D68" s="1"/>
  <c r="B69"/>
  <c r="C69" s="1"/>
  <c r="D69" s="1"/>
  <c r="B70"/>
  <c r="C70" s="1"/>
  <c r="D70" s="1"/>
  <c r="B71"/>
  <c r="C71"/>
  <c r="D71" s="1"/>
  <c r="B72"/>
  <c r="C72" s="1"/>
  <c r="D72" s="1"/>
  <c r="B73"/>
  <c r="C73" s="1"/>
  <c r="D73" s="1"/>
  <c r="B74"/>
  <c r="C74" s="1"/>
  <c r="D74" s="1"/>
  <c r="B75"/>
  <c r="C75"/>
  <c r="D75" s="1"/>
  <c r="B76"/>
  <c r="C76" s="1"/>
  <c r="D76" s="1"/>
  <c r="B77"/>
  <c r="C77" s="1"/>
  <c r="D77" s="1"/>
  <c r="B78"/>
  <c r="C78" s="1"/>
  <c r="D78" s="1"/>
  <c r="B79"/>
  <c r="C79"/>
  <c r="D79" s="1"/>
  <c r="B80"/>
  <c r="C80" s="1"/>
  <c r="D80" s="1"/>
  <c r="B81"/>
  <c r="C81" s="1"/>
  <c r="D81" s="1"/>
  <c r="B82"/>
  <c r="C82" s="1"/>
  <c r="D82" s="1"/>
  <c r="B83"/>
  <c r="C83"/>
  <c r="D83" s="1"/>
  <c r="B84"/>
  <c r="C84" s="1"/>
  <c r="D84" s="1"/>
  <c r="B85"/>
  <c r="C85" s="1"/>
  <c r="D85" s="1"/>
  <c r="B86"/>
  <c r="C86" s="1"/>
  <c r="D86" s="1"/>
  <c r="B87"/>
  <c r="C87"/>
  <c r="D87" s="1"/>
  <c r="B88"/>
  <c r="C88" s="1"/>
  <c r="D88" s="1"/>
  <c r="B89"/>
  <c r="C89" s="1"/>
  <c r="D89" s="1"/>
  <c r="B90"/>
  <c r="C90" s="1"/>
  <c r="D90" s="1"/>
  <c r="B91"/>
  <c r="C91"/>
  <c r="D91" s="1"/>
  <c r="B92"/>
  <c r="C92" s="1"/>
  <c r="D92" s="1"/>
  <c r="B93"/>
  <c r="C93" s="1"/>
  <c r="D93" s="1"/>
  <c r="B94"/>
  <c r="C94" s="1"/>
  <c r="D94" s="1"/>
  <c r="B95"/>
  <c r="C95"/>
  <c r="D95" s="1"/>
  <c r="B96"/>
  <c r="C96" s="1"/>
  <c r="D96" s="1"/>
  <c r="I307" i="60"/>
  <c r="D36" i="101"/>
  <c r="D35"/>
  <c r="D34"/>
  <c r="D33"/>
  <c r="D32"/>
  <c r="D31"/>
  <c r="D30"/>
  <c r="D29"/>
  <c r="D28"/>
  <c r="D27"/>
  <c r="D26"/>
  <c r="D25"/>
  <c r="D24"/>
  <c r="D23"/>
  <c r="D22"/>
  <c r="D21"/>
  <c r="D20"/>
  <c r="D19"/>
  <c r="D18"/>
  <c r="D17"/>
  <c r="D16"/>
  <c r="D15"/>
  <c r="F15" s="1"/>
  <c r="D14"/>
  <c r="D13"/>
  <c r="D12"/>
  <c r="F40" s="1"/>
  <c r="D11"/>
  <c r="D10"/>
  <c r="D9"/>
  <c r="D8"/>
  <c r="F37" l="1"/>
  <c r="F39"/>
  <c r="F10" i="71"/>
  <c r="F38" i="101"/>
  <c r="F27"/>
  <c r="F14"/>
  <c r="F23"/>
  <c r="F31"/>
  <c r="F30"/>
  <c r="F19"/>
  <c r="F26"/>
  <c r="F13"/>
  <c r="F16"/>
  <c r="F18"/>
  <c r="F35"/>
  <c r="F17"/>
  <c r="F20"/>
  <c r="F25"/>
  <c r="F28"/>
  <c r="F33"/>
  <c r="F34"/>
  <c r="F21"/>
  <c r="F22"/>
  <c r="F24"/>
  <c r="F29"/>
  <c r="F32"/>
  <c r="F36"/>
  <c r="B85" i="31"/>
  <c r="C85" s="1"/>
  <c r="D85" s="1"/>
  <c r="B86"/>
  <c r="C86" s="1"/>
  <c r="D86" s="1"/>
  <c r="B87"/>
  <c r="C87" s="1"/>
  <c r="D87" s="1"/>
  <c r="B88"/>
  <c r="C88" s="1"/>
  <c r="D88" s="1"/>
  <c r="B89"/>
  <c r="C89" s="1"/>
  <c r="D89" s="1"/>
  <c r="B90"/>
  <c r="C90" s="1"/>
  <c r="D90" s="1"/>
  <c r="B91"/>
  <c r="C91" s="1"/>
  <c r="D91" s="1"/>
  <c r="B92"/>
  <c r="C92" s="1"/>
  <c r="D92" s="1"/>
  <c r="B93"/>
  <c r="C93" s="1"/>
  <c r="D93" s="1"/>
  <c r="B94"/>
  <c r="C94" s="1"/>
  <c r="D94" s="1"/>
  <c r="B95"/>
  <c r="C95" s="1"/>
  <c r="D95" s="1"/>
  <c r="B96"/>
  <c r="C96" s="1"/>
  <c r="D96" s="1"/>
  <c r="P85"/>
  <c r="P86"/>
  <c r="P87"/>
  <c r="P88"/>
  <c r="P89"/>
  <c r="P90"/>
  <c r="P91"/>
  <c r="P92"/>
  <c r="P93"/>
  <c r="P94"/>
  <c r="P95"/>
  <c r="P96"/>
  <c r="B59" i="7"/>
  <c r="C59" s="1"/>
  <c r="D59" s="1"/>
  <c r="B60"/>
  <c r="C60" s="1"/>
  <c r="D60" s="1"/>
  <c r="B61"/>
  <c r="C61" s="1"/>
  <c r="D61" s="1"/>
  <c r="B62"/>
  <c r="C62" s="1"/>
  <c r="D62" s="1"/>
  <c r="B63"/>
  <c r="C63" s="1"/>
  <c r="D63" s="1"/>
  <c r="B64"/>
  <c r="C64" s="1"/>
  <c r="D64" s="1"/>
  <c r="B65"/>
  <c r="C65" s="1"/>
  <c r="D65" s="1"/>
  <c r="B66"/>
  <c r="C66" s="1"/>
  <c r="D66" s="1"/>
  <c r="B67"/>
  <c r="C67" s="1"/>
  <c r="D67" s="1"/>
  <c r="B68"/>
  <c r="C68" s="1"/>
  <c r="D68" s="1"/>
  <c r="B69"/>
  <c r="C69" s="1"/>
  <c r="D69" s="1"/>
  <c r="B70"/>
  <c r="C70" s="1"/>
  <c r="D70" s="1"/>
  <c r="B71"/>
  <c r="C71" s="1"/>
  <c r="D71" s="1"/>
  <c r="B72"/>
  <c r="C72" s="1"/>
  <c r="D72" s="1"/>
  <c r="B73"/>
  <c r="C73" s="1"/>
  <c r="D73" s="1"/>
  <c r="B74"/>
  <c r="C74" s="1"/>
  <c r="D74" s="1"/>
  <c r="B75"/>
  <c r="C75" s="1"/>
  <c r="D75" s="1"/>
  <c r="B76"/>
  <c r="C76" s="1"/>
  <c r="D76" s="1"/>
  <c r="B77"/>
  <c r="C77" s="1"/>
  <c r="D77" s="1"/>
  <c r="B78"/>
  <c r="C78" s="1"/>
  <c r="D78" s="1"/>
  <c r="B79"/>
  <c r="C79" s="1"/>
  <c r="D79" s="1"/>
  <c r="B80"/>
  <c r="C80" s="1"/>
  <c r="D80" s="1"/>
  <c r="B81"/>
  <c r="C81" s="1"/>
  <c r="D81" s="1"/>
  <c r="B82"/>
  <c r="C82" s="1"/>
  <c r="D82" s="1"/>
  <c r="B83"/>
  <c r="C83" s="1"/>
  <c r="D83" s="1"/>
  <c r="B84"/>
  <c r="C84" s="1"/>
  <c r="D84" s="1"/>
  <c r="B85"/>
  <c r="C85" s="1"/>
  <c r="D85" s="1"/>
  <c r="B86"/>
  <c r="C86" s="1"/>
  <c r="D86" s="1"/>
  <c r="B87"/>
  <c r="C87" s="1"/>
  <c r="D87" s="1"/>
  <c r="B88"/>
  <c r="C88" s="1"/>
  <c r="D88" s="1"/>
  <c r="B89"/>
  <c r="C89" s="1"/>
  <c r="D89" s="1"/>
  <c r="B90"/>
  <c r="C90" s="1"/>
  <c r="D90" s="1"/>
  <c r="B91"/>
  <c r="C91" s="1"/>
  <c r="D91" s="1"/>
  <c r="B92"/>
  <c r="C92" s="1"/>
  <c r="D92" s="1"/>
  <c r="B93"/>
  <c r="C93" s="1"/>
  <c r="D93" s="1"/>
  <c r="B94"/>
  <c r="C94" s="1"/>
  <c r="D94" s="1"/>
  <c r="B95"/>
  <c r="C95" s="1"/>
  <c r="D95" s="1"/>
  <c r="B96"/>
  <c r="C96" s="1"/>
  <c r="D96" s="1"/>
  <c r="B97"/>
  <c r="C97" s="1"/>
  <c r="D97" s="1"/>
  <c r="B98"/>
  <c r="C98" s="1"/>
  <c r="D98" s="1"/>
  <c r="B99"/>
  <c r="C99" s="1"/>
  <c r="D99" s="1"/>
  <c r="B100"/>
  <c r="C100" s="1"/>
  <c r="D100" s="1"/>
  <c r="B101"/>
  <c r="C101" s="1"/>
  <c r="D101" s="1"/>
  <c r="B102"/>
  <c r="C102" s="1"/>
  <c r="D102" s="1"/>
  <c r="B103"/>
  <c r="C103" s="1"/>
  <c r="D103" s="1"/>
  <c r="B104"/>
  <c r="C104" s="1"/>
  <c r="D104" s="1"/>
  <c r="B105"/>
  <c r="C105" s="1"/>
  <c r="D105" s="1"/>
  <c r="B106"/>
  <c r="C106" s="1"/>
  <c r="D106" s="1"/>
  <c r="B107"/>
  <c r="C107" s="1"/>
  <c r="D107" s="1"/>
  <c r="B108"/>
  <c r="C108" s="1"/>
  <c r="D108" s="1"/>
  <c r="B109"/>
  <c r="C109" s="1"/>
  <c r="D109" s="1"/>
  <c r="B110"/>
  <c r="C110" s="1"/>
  <c r="D110" s="1"/>
  <c r="B111"/>
  <c r="C111" s="1"/>
  <c r="D111" s="1"/>
  <c r="B112"/>
  <c r="C112" s="1"/>
  <c r="D112" s="1"/>
  <c r="B113"/>
  <c r="C113" s="1"/>
  <c r="D113" s="1"/>
  <c r="B114"/>
  <c r="C114" s="1"/>
  <c r="D114" s="1"/>
  <c r="B115"/>
  <c r="C115" s="1"/>
  <c r="D115" s="1"/>
  <c r="B116"/>
  <c r="C116" s="1"/>
  <c r="D116" s="1"/>
  <c r="B117"/>
  <c r="C117" s="1"/>
  <c r="D117" s="1"/>
  <c r="B118"/>
  <c r="C118" s="1"/>
  <c r="D118" s="1"/>
  <c r="B119"/>
  <c r="C119" s="1"/>
  <c r="D119" s="1"/>
  <c r="B120"/>
  <c r="C120" s="1"/>
  <c r="D120" s="1"/>
  <c r="B121"/>
  <c r="C121" s="1"/>
  <c r="D121" s="1"/>
  <c r="B122"/>
  <c r="C122" s="1"/>
  <c r="D122" s="1"/>
  <c r="B123"/>
  <c r="C123" s="1"/>
  <c r="D123" s="1"/>
  <c r="B124"/>
  <c r="C124" s="1"/>
  <c r="D124" s="1"/>
  <c r="B125"/>
  <c r="C125" s="1"/>
  <c r="D125" s="1"/>
  <c r="B126"/>
  <c r="C126" s="1"/>
  <c r="D126" s="1"/>
  <c r="B127"/>
  <c r="C127" s="1"/>
  <c r="D127" s="1"/>
  <c r="B128"/>
  <c r="C128" s="1"/>
  <c r="D128" s="1"/>
  <c r="B129"/>
  <c r="C129" s="1"/>
  <c r="D129" s="1"/>
  <c r="B130"/>
  <c r="C130" s="1"/>
  <c r="D130" s="1"/>
  <c r="B131"/>
  <c r="C131" s="1"/>
  <c r="D131" s="1"/>
  <c r="B132"/>
  <c r="C132" s="1"/>
  <c r="D132" s="1"/>
  <c r="B133"/>
  <c r="C133" s="1"/>
  <c r="D133" s="1"/>
  <c r="B134"/>
  <c r="C134" s="1"/>
  <c r="D134" s="1"/>
  <c r="B135"/>
  <c r="C135" s="1"/>
  <c r="D135" s="1"/>
  <c r="B136"/>
  <c r="C136" s="1"/>
  <c r="D136" s="1"/>
  <c r="B137"/>
  <c r="C137" s="1"/>
  <c r="D137" s="1"/>
  <c r="B138"/>
  <c r="C138" s="1"/>
  <c r="D138" s="1"/>
  <c r="B139"/>
  <c r="C139" s="1"/>
  <c r="D139" s="1"/>
  <c r="B140"/>
  <c r="C140" s="1"/>
  <c r="D140" s="1"/>
  <c r="B141"/>
  <c r="C141" s="1"/>
  <c r="D141" s="1"/>
  <c r="B142"/>
  <c r="C142" s="1"/>
  <c r="D142" s="1"/>
  <c r="B143"/>
  <c r="C143" s="1"/>
  <c r="D143" s="1"/>
  <c r="B144"/>
  <c r="C144" s="1"/>
  <c r="D144" s="1"/>
  <c r="B145"/>
  <c r="C145" s="1"/>
  <c r="D145" s="1"/>
  <c r="B146"/>
  <c r="C146" s="1"/>
  <c r="D146" s="1"/>
  <c r="B147"/>
  <c r="C147" s="1"/>
  <c r="D147" s="1"/>
  <c r="B148"/>
  <c r="C148" s="1"/>
  <c r="D148" s="1"/>
  <c r="B149"/>
  <c r="C149" s="1"/>
  <c r="D149" s="1"/>
  <c r="B150"/>
  <c r="C150" s="1"/>
  <c r="D150" s="1"/>
  <c r="B151"/>
  <c r="C151" s="1"/>
  <c r="D151" s="1"/>
  <c r="B152"/>
  <c r="C152" s="1"/>
  <c r="D152" s="1"/>
  <c r="B153"/>
  <c r="C153" s="1"/>
  <c r="D153" s="1"/>
  <c r="B154"/>
  <c r="C154" s="1"/>
  <c r="D154" s="1"/>
  <c r="B155"/>
  <c r="C155" s="1"/>
  <c r="D155" s="1"/>
  <c r="B156"/>
  <c r="C156" s="1"/>
  <c r="D156" s="1"/>
  <c r="B157"/>
  <c r="C157" s="1"/>
  <c r="D157" s="1"/>
  <c r="B158"/>
  <c r="C158" s="1"/>
  <c r="D158" s="1"/>
  <c r="B159"/>
  <c r="C159" s="1"/>
  <c r="D159" s="1"/>
  <c r="B160"/>
  <c r="C160" s="1"/>
  <c r="D160" s="1"/>
  <c r="B161"/>
  <c r="C161" s="1"/>
  <c r="D161" s="1"/>
  <c r="B162"/>
  <c r="C162" s="1"/>
  <c r="D162" s="1"/>
  <c r="B163"/>
  <c r="C163" s="1"/>
  <c r="D163" s="1"/>
  <c r="B164"/>
  <c r="C164" s="1"/>
  <c r="D164" s="1"/>
  <c r="B165"/>
  <c r="C165" s="1"/>
  <c r="D165" s="1"/>
  <c r="B166"/>
  <c r="C166" s="1"/>
  <c r="D166" s="1"/>
  <c r="B167"/>
  <c r="C167" s="1"/>
  <c r="D167" s="1"/>
  <c r="B168"/>
  <c r="C168" s="1"/>
  <c r="D168" s="1"/>
  <c r="B169"/>
  <c r="C169" s="1"/>
  <c r="D169" s="1"/>
  <c r="B170"/>
  <c r="C170" s="1"/>
  <c r="D170" s="1"/>
  <c r="B171"/>
  <c r="C171" s="1"/>
  <c r="D171" s="1"/>
  <c r="B172"/>
  <c r="C172" s="1"/>
  <c r="D172" s="1"/>
  <c r="B173"/>
  <c r="C173" s="1"/>
  <c r="D173" s="1"/>
  <c r="B174"/>
  <c r="C174" s="1"/>
  <c r="D174" s="1"/>
  <c r="B175"/>
  <c r="C175" s="1"/>
  <c r="D175" s="1"/>
  <c r="B176"/>
  <c r="C176" s="1"/>
  <c r="D176" s="1"/>
  <c r="B177"/>
  <c r="C177" s="1"/>
  <c r="D177" s="1"/>
  <c r="B178"/>
  <c r="C178" s="1"/>
  <c r="D178" s="1"/>
  <c r="B179"/>
  <c r="C179" s="1"/>
  <c r="D179" s="1"/>
  <c r="B180"/>
  <c r="C180" s="1"/>
  <c r="D180" s="1"/>
  <c r="B181"/>
  <c r="C181" s="1"/>
  <c r="D181" s="1"/>
  <c r="B182"/>
  <c r="C182" s="1"/>
  <c r="D182" s="1"/>
  <c r="B183"/>
  <c r="C183" s="1"/>
  <c r="D183" s="1"/>
  <c r="B184"/>
  <c r="C184" s="1"/>
  <c r="D184" s="1"/>
  <c r="B185"/>
  <c r="C185" s="1"/>
  <c r="D185" s="1"/>
  <c r="B186"/>
  <c r="C186" s="1"/>
  <c r="D186" s="1"/>
  <c r="B187"/>
  <c r="C187" s="1"/>
  <c r="D187" s="1"/>
  <c r="B188"/>
  <c r="C188" s="1"/>
  <c r="D188" s="1"/>
  <c r="B189"/>
  <c r="C189" s="1"/>
  <c r="D189" s="1"/>
  <c r="B190"/>
  <c r="C190" s="1"/>
  <c r="D190" s="1"/>
  <c r="B191"/>
  <c r="C191" s="1"/>
  <c r="D191" s="1"/>
  <c r="B192"/>
  <c r="C192" s="1"/>
  <c r="D192" s="1"/>
  <c r="B193"/>
  <c r="C193" s="1"/>
  <c r="D193" s="1"/>
  <c r="B194"/>
  <c r="C194" s="1"/>
  <c r="D194" s="1"/>
  <c r="B195"/>
  <c r="C195" s="1"/>
  <c r="D195" s="1"/>
  <c r="B196"/>
  <c r="C196" s="1"/>
  <c r="D196" s="1"/>
  <c r="B197"/>
  <c r="C197" s="1"/>
  <c r="D197" s="1"/>
  <c r="B198"/>
  <c r="C198" s="1"/>
  <c r="D198" s="1"/>
  <c r="B199"/>
  <c r="C199" s="1"/>
  <c r="D199" s="1"/>
  <c r="B200"/>
  <c r="C200" s="1"/>
  <c r="D200" s="1"/>
  <c r="B201"/>
  <c r="C201" s="1"/>
  <c r="D201" s="1"/>
  <c r="B202"/>
  <c r="C202" s="1"/>
  <c r="D202" s="1"/>
  <c r="P84" i="31"/>
  <c r="L170" i="1"/>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O8" i="31" l="1"/>
  <c r="O9"/>
  <c r="O10"/>
  <c r="O11"/>
  <c r="O12"/>
  <c r="O13"/>
  <c r="O14"/>
  <c r="O15"/>
  <c r="O16"/>
  <c r="O17"/>
  <c r="O18"/>
  <c r="O19"/>
  <c r="O20"/>
  <c r="O21"/>
  <c r="O22"/>
  <c r="O23"/>
  <c r="O24"/>
  <c r="O25"/>
  <c r="O26"/>
  <c r="O27"/>
  <c r="O28"/>
  <c r="O29"/>
  <c r="O30"/>
  <c r="O31"/>
  <c r="O32"/>
  <c r="O33"/>
  <c r="O34"/>
  <c r="O35"/>
  <c r="O36"/>
  <c r="P49" l="1"/>
  <c r="P50"/>
  <c r="P51"/>
  <c r="P52"/>
  <c r="P53"/>
  <c r="P54"/>
  <c r="P55"/>
  <c r="P56"/>
  <c r="P57"/>
  <c r="P58"/>
  <c r="P59"/>
  <c r="P60"/>
  <c r="P61"/>
  <c r="P62"/>
  <c r="P63"/>
  <c r="P64"/>
  <c r="P65"/>
  <c r="P66"/>
  <c r="P67"/>
  <c r="P68"/>
  <c r="P69"/>
  <c r="P70"/>
  <c r="P71"/>
  <c r="P72"/>
  <c r="P73"/>
  <c r="P74"/>
  <c r="P75"/>
  <c r="P76"/>
  <c r="P77"/>
  <c r="P78"/>
  <c r="P79"/>
  <c r="P80"/>
  <c r="P81"/>
  <c r="P82"/>
  <c r="P83"/>
  <c r="O7"/>
  <c r="C304" i="89"/>
  <c r="D304" s="1"/>
  <c r="B304"/>
  <c r="B303"/>
  <c r="C303" s="1"/>
  <c r="D303" s="1"/>
  <c r="B302"/>
  <c r="C302" s="1"/>
  <c r="D302" s="1"/>
  <c r="B301"/>
  <c r="C301" s="1"/>
  <c r="D301" s="1"/>
  <c r="B300"/>
  <c r="C300" s="1"/>
  <c r="D300" s="1"/>
  <c r="C299"/>
  <c r="D299" s="1"/>
  <c r="B299"/>
  <c r="B298"/>
  <c r="C298" s="1"/>
  <c r="D298" s="1"/>
  <c r="B297"/>
  <c r="C297" s="1"/>
  <c r="D297" s="1"/>
  <c r="B296"/>
  <c r="C296" s="1"/>
  <c r="D296" s="1"/>
  <c r="C295"/>
  <c r="D295" s="1"/>
  <c r="B295"/>
  <c r="B294"/>
  <c r="C294" s="1"/>
  <c r="D294" s="1"/>
  <c r="B293"/>
  <c r="C293" s="1"/>
  <c r="D293" s="1"/>
  <c r="B292"/>
  <c r="C292" s="1"/>
  <c r="D292" s="1"/>
  <c r="C291"/>
  <c r="D291" s="1"/>
  <c r="B291"/>
  <c r="B290"/>
  <c r="C290" s="1"/>
  <c r="D290" s="1"/>
  <c r="B289"/>
  <c r="C289" s="1"/>
  <c r="D289" s="1"/>
  <c r="D288"/>
  <c r="C288"/>
  <c r="B288"/>
  <c r="B287"/>
  <c r="C287" s="1"/>
  <c r="D287" s="1"/>
  <c r="B286"/>
  <c r="C286" s="1"/>
  <c r="D286" s="1"/>
  <c r="B285"/>
  <c r="C285" s="1"/>
  <c r="D285" s="1"/>
  <c r="B284"/>
  <c r="C284" s="1"/>
  <c r="D284" s="1"/>
  <c r="C283"/>
  <c r="D283" s="1"/>
  <c r="B283"/>
  <c r="B282"/>
  <c r="C282" s="1"/>
  <c r="D282" s="1"/>
  <c r="B281"/>
  <c r="C281" s="1"/>
  <c r="D281" s="1"/>
  <c r="B280"/>
  <c r="C280" s="1"/>
  <c r="D280" s="1"/>
  <c r="C279"/>
  <c r="D279" s="1"/>
  <c r="B279"/>
  <c r="B278"/>
  <c r="C278" s="1"/>
  <c r="D278" s="1"/>
  <c r="B277"/>
  <c r="C277" s="1"/>
  <c r="D277" s="1"/>
  <c r="B276"/>
  <c r="C276" s="1"/>
  <c r="D276" s="1"/>
  <c r="B275"/>
  <c r="C275" s="1"/>
  <c r="D275" s="1"/>
  <c r="B274"/>
  <c r="C274" s="1"/>
  <c r="D274" s="1"/>
  <c r="B273"/>
  <c r="C273" s="1"/>
  <c r="D273" s="1"/>
  <c r="B272"/>
  <c r="C272" s="1"/>
  <c r="D272" s="1"/>
  <c r="B271"/>
  <c r="C271" s="1"/>
  <c r="D271" s="1"/>
  <c r="B270"/>
  <c r="C270" s="1"/>
  <c r="D270" s="1"/>
  <c r="B269"/>
  <c r="C269" s="1"/>
  <c r="D269" s="1"/>
  <c r="C268"/>
  <c r="D268" s="1"/>
  <c r="B268"/>
  <c r="B267"/>
  <c r="C267" s="1"/>
  <c r="D267" s="1"/>
  <c r="B266"/>
  <c r="C266" s="1"/>
  <c r="D266" s="1"/>
  <c r="B265"/>
  <c r="C265" s="1"/>
  <c r="D265" s="1"/>
  <c r="B264"/>
  <c r="C264" s="1"/>
  <c r="D264" s="1"/>
  <c r="B263"/>
  <c r="C263" s="1"/>
  <c r="D263" s="1"/>
  <c r="B262"/>
  <c r="C262" s="1"/>
  <c r="D262" s="1"/>
  <c r="B261"/>
  <c r="C261" s="1"/>
  <c r="D261" s="1"/>
  <c r="C260"/>
  <c r="D260" s="1"/>
  <c r="B260"/>
  <c r="B259"/>
  <c r="C259" s="1"/>
  <c r="D259" s="1"/>
  <c r="B258"/>
  <c r="C258" s="1"/>
  <c r="D258" s="1"/>
  <c r="B257"/>
  <c r="C257" s="1"/>
  <c r="D257" s="1"/>
  <c r="B256"/>
  <c r="C256" s="1"/>
  <c r="D256" s="1"/>
  <c r="B255"/>
  <c r="C255" s="1"/>
  <c r="D255" s="1"/>
  <c r="B254"/>
  <c r="C254" s="1"/>
  <c r="D254" s="1"/>
  <c r="B253"/>
  <c r="C253" s="1"/>
  <c r="D253" s="1"/>
  <c r="C252"/>
  <c r="D252" s="1"/>
  <c r="B252"/>
  <c r="B251"/>
  <c r="C251" s="1"/>
  <c r="D251" s="1"/>
  <c r="B250"/>
  <c r="C250" s="1"/>
  <c r="D250" s="1"/>
  <c r="B249"/>
  <c r="C249" s="1"/>
  <c r="D249" s="1"/>
  <c r="B248"/>
  <c r="C248" s="1"/>
  <c r="D248" s="1"/>
  <c r="B247"/>
  <c r="C247" s="1"/>
  <c r="D247" s="1"/>
  <c r="B246"/>
  <c r="C246" s="1"/>
  <c r="D246" s="1"/>
  <c r="B245"/>
  <c r="C245" s="1"/>
  <c r="D245" s="1"/>
  <c r="C244"/>
  <c r="D244" s="1"/>
  <c r="B244"/>
  <c r="B243"/>
  <c r="C243" s="1"/>
  <c r="D243" s="1"/>
  <c r="B242"/>
  <c r="C242" s="1"/>
  <c r="D242" s="1"/>
  <c r="B241"/>
  <c r="C241" s="1"/>
  <c r="D241" s="1"/>
  <c r="B240"/>
  <c r="C240" s="1"/>
  <c r="D240" s="1"/>
  <c r="B239"/>
  <c r="C239" s="1"/>
  <c r="D239" s="1"/>
  <c r="B238"/>
  <c r="C238" s="1"/>
  <c r="D238" s="1"/>
  <c r="B237"/>
  <c r="C237" s="1"/>
  <c r="D237" s="1"/>
  <c r="C236"/>
  <c r="D236" s="1"/>
  <c r="B236"/>
  <c r="B235"/>
  <c r="C235" s="1"/>
  <c r="D235" s="1"/>
  <c r="B234"/>
  <c r="C234" s="1"/>
  <c r="D234" s="1"/>
  <c r="B233"/>
  <c r="C233" s="1"/>
  <c r="D233" s="1"/>
  <c r="B232"/>
  <c r="C232" s="1"/>
  <c r="D232" s="1"/>
  <c r="B231"/>
  <c r="C231" s="1"/>
  <c r="D231" s="1"/>
  <c r="B230"/>
  <c r="C230" s="1"/>
  <c r="D230" s="1"/>
  <c r="B229"/>
  <c r="C229" s="1"/>
  <c r="D229" s="1"/>
  <c r="C228"/>
  <c r="D228" s="1"/>
  <c r="B228"/>
  <c r="B227"/>
  <c r="C227" s="1"/>
  <c r="D227" s="1"/>
  <c r="B226"/>
  <c r="C226" s="1"/>
  <c r="D226" s="1"/>
  <c r="B225"/>
  <c r="C225" s="1"/>
  <c r="D225" s="1"/>
  <c r="B224"/>
  <c r="C224" s="1"/>
  <c r="D224" s="1"/>
  <c r="B223"/>
  <c r="C223" s="1"/>
  <c r="D223" s="1"/>
  <c r="B222"/>
  <c r="C222" s="1"/>
  <c r="D222" s="1"/>
  <c r="B221"/>
  <c r="C221" s="1"/>
  <c r="D221" s="1"/>
  <c r="C220"/>
  <c r="D220" s="1"/>
  <c r="B220"/>
  <c r="B219"/>
  <c r="C219" s="1"/>
  <c r="D219" s="1"/>
  <c r="B218"/>
  <c r="C218" s="1"/>
  <c r="D218" s="1"/>
  <c r="B217"/>
  <c r="C217" s="1"/>
  <c r="D217" s="1"/>
  <c r="B216"/>
  <c r="C216" s="1"/>
  <c r="D216" s="1"/>
  <c r="B215"/>
  <c r="C215" s="1"/>
  <c r="D215" s="1"/>
  <c r="B214"/>
  <c r="C214" s="1"/>
  <c r="D214" s="1"/>
  <c r="B213"/>
  <c r="C213" s="1"/>
  <c r="D213" s="1"/>
  <c r="C212"/>
  <c r="D212" s="1"/>
  <c r="B212"/>
  <c r="C211"/>
  <c r="D211" s="1"/>
  <c r="B211"/>
  <c r="B210"/>
  <c r="C210" s="1"/>
  <c r="D210" s="1"/>
  <c r="B209"/>
  <c r="C209" s="1"/>
  <c r="D209" s="1"/>
  <c r="B208"/>
  <c r="C208" s="1"/>
  <c r="D208" s="1"/>
  <c r="B207"/>
  <c r="C207" s="1"/>
  <c r="D207" s="1"/>
  <c r="B206"/>
  <c r="C206" s="1"/>
  <c r="D206" s="1"/>
  <c r="B205"/>
  <c r="C205" s="1"/>
  <c r="D205" s="1"/>
  <c r="C204"/>
  <c r="D204" s="1"/>
  <c r="B204"/>
  <c r="C203"/>
  <c r="D203" s="1"/>
  <c r="B203"/>
  <c r="B202"/>
  <c r="C202" s="1"/>
  <c r="D202" s="1"/>
  <c r="B201"/>
  <c r="C201" s="1"/>
  <c r="D201" s="1"/>
  <c r="B200"/>
  <c r="C200" s="1"/>
  <c r="D200" s="1"/>
  <c r="B199"/>
  <c r="C199" s="1"/>
  <c r="D199" s="1"/>
  <c r="B198"/>
  <c r="C198" s="1"/>
  <c r="D198" s="1"/>
  <c r="B197"/>
  <c r="C197" s="1"/>
  <c r="D197" s="1"/>
  <c r="C196"/>
  <c r="D196" s="1"/>
  <c r="B196"/>
  <c r="C195"/>
  <c r="D195" s="1"/>
  <c r="B195"/>
  <c r="B194"/>
  <c r="C194" s="1"/>
  <c r="D194" s="1"/>
  <c r="B193"/>
  <c r="C193" s="1"/>
  <c r="D193" s="1"/>
  <c r="B192"/>
  <c r="C192" s="1"/>
  <c r="D192" s="1"/>
  <c r="B191"/>
  <c r="C191" s="1"/>
  <c r="D191" s="1"/>
  <c r="B190"/>
  <c r="C190" s="1"/>
  <c r="D190" s="1"/>
  <c r="B189"/>
  <c r="C189" s="1"/>
  <c r="D189" s="1"/>
  <c r="C188"/>
  <c r="D188" s="1"/>
  <c r="B188"/>
  <c r="C187"/>
  <c r="D187" s="1"/>
  <c r="B187"/>
  <c r="B186"/>
  <c r="C186" s="1"/>
  <c r="D186" s="1"/>
  <c r="B185"/>
  <c r="C185" s="1"/>
  <c r="D185" s="1"/>
  <c r="B184"/>
  <c r="C184" s="1"/>
  <c r="D184" s="1"/>
  <c r="B183"/>
  <c r="C183" s="1"/>
  <c r="D183" s="1"/>
  <c r="B182"/>
  <c r="C182" s="1"/>
  <c r="D182" s="1"/>
  <c r="B181"/>
  <c r="C181" s="1"/>
  <c r="D181" s="1"/>
  <c r="C180"/>
  <c r="D180" s="1"/>
  <c r="B180"/>
  <c r="C179"/>
  <c r="D179" s="1"/>
  <c r="B179"/>
  <c r="B178"/>
  <c r="C178" s="1"/>
  <c r="D178" s="1"/>
  <c r="B177"/>
  <c r="C177" s="1"/>
  <c r="D177" s="1"/>
  <c r="B176"/>
  <c r="C176" s="1"/>
  <c r="D176" s="1"/>
  <c r="B175"/>
  <c r="C175" s="1"/>
  <c r="D175" s="1"/>
  <c r="B174"/>
  <c r="C174" s="1"/>
  <c r="D174" s="1"/>
  <c r="B173"/>
  <c r="C173" s="1"/>
  <c r="D173" s="1"/>
  <c r="C172"/>
  <c r="D172" s="1"/>
  <c r="B172"/>
  <c r="C171"/>
  <c r="D171" s="1"/>
  <c r="B171"/>
  <c r="B170"/>
  <c r="C170" s="1"/>
  <c r="D170" s="1"/>
  <c r="B169"/>
  <c r="C169" s="1"/>
  <c r="D169" s="1"/>
  <c r="B168"/>
  <c r="C168" s="1"/>
  <c r="D168" s="1"/>
  <c r="B167"/>
  <c r="C167" s="1"/>
  <c r="D167" s="1"/>
  <c r="B166"/>
  <c r="C166" s="1"/>
  <c r="D166" s="1"/>
  <c r="B165"/>
  <c r="C165" s="1"/>
  <c r="D165" s="1"/>
  <c r="C164"/>
  <c r="D164" s="1"/>
  <c r="B164"/>
  <c r="C163"/>
  <c r="D163" s="1"/>
  <c r="B163"/>
  <c r="B162"/>
  <c r="C162" s="1"/>
  <c r="D162" s="1"/>
  <c r="B161"/>
  <c r="C161" s="1"/>
  <c r="D161" s="1"/>
  <c r="B160"/>
  <c r="C160" s="1"/>
  <c r="D160" s="1"/>
  <c r="B159"/>
  <c r="C159" s="1"/>
  <c r="D159" s="1"/>
  <c r="B158"/>
  <c r="C158" s="1"/>
  <c r="D158" s="1"/>
  <c r="B157"/>
  <c r="C157" s="1"/>
  <c r="D157" s="1"/>
  <c r="C156"/>
  <c r="D156" s="1"/>
  <c r="B156"/>
  <c r="C155"/>
  <c r="D155" s="1"/>
  <c r="B155"/>
  <c r="B154"/>
  <c r="C154" s="1"/>
  <c r="D154" s="1"/>
  <c r="B153"/>
  <c r="C153" s="1"/>
  <c r="D153" s="1"/>
  <c r="B152"/>
  <c r="C152" s="1"/>
  <c r="D152" s="1"/>
  <c r="B151"/>
  <c r="C151" s="1"/>
  <c r="D151" s="1"/>
  <c r="B150"/>
  <c r="C150" s="1"/>
  <c r="D150" s="1"/>
  <c r="B149"/>
  <c r="C149" s="1"/>
  <c r="D149" s="1"/>
  <c r="C148"/>
  <c r="D148" s="1"/>
  <c r="B148"/>
  <c r="C147"/>
  <c r="D147" s="1"/>
  <c r="B147"/>
  <c r="B146"/>
  <c r="C146" s="1"/>
  <c r="D146" s="1"/>
  <c r="B145"/>
  <c r="C145" s="1"/>
  <c r="D145" s="1"/>
  <c r="B144"/>
  <c r="C144" s="1"/>
  <c r="D144" s="1"/>
  <c r="B143"/>
  <c r="C143" s="1"/>
  <c r="D143" s="1"/>
  <c r="B142"/>
  <c r="C142" s="1"/>
  <c r="D142" s="1"/>
  <c r="B141"/>
  <c r="C141" s="1"/>
  <c r="D141" s="1"/>
  <c r="C140"/>
  <c r="D140" s="1"/>
  <c r="B140"/>
  <c r="C139"/>
  <c r="D139" s="1"/>
  <c r="B139"/>
  <c r="B138"/>
  <c r="C138" s="1"/>
  <c r="D138" s="1"/>
  <c r="B137"/>
  <c r="C137" s="1"/>
  <c r="D137" s="1"/>
  <c r="B136"/>
  <c r="C136" s="1"/>
  <c r="D136" s="1"/>
  <c r="B135"/>
  <c r="C135" s="1"/>
  <c r="D135" s="1"/>
  <c r="B134"/>
  <c r="C134" s="1"/>
  <c r="D134" s="1"/>
  <c r="B133"/>
  <c r="C133" s="1"/>
  <c r="D133" s="1"/>
  <c r="C132"/>
  <c r="D132" s="1"/>
  <c r="B132"/>
  <c r="C131"/>
  <c r="D131" s="1"/>
  <c r="B131"/>
  <c r="B130"/>
  <c r="C130" s="1"/>
  <c r="D130" s="1"/>
  <c r="B129"/>
  <c r="C129" s="1"/>
  <c r="D129" s="1"/>
  <c r="B128"/>
  <c r="C128" s="1"/>
  <c r="D128" s="1"/>
  <c r="B127"/>
  <c r="C127" s="1"/>
  <c r="D127" s="1"/>
  <c r="B126"/>
  <c r="C126" s="1"/>
  <c r="D126" s="1"/>
  <c r="B125"/>
  <c r="C125" s="1"/>
  <c r="D125" s="1"/>
  <c r="C124"/>
  <c r="D124" s="1"/>
  <c r="B124"/>
  <c r="C123"/>
  <c r="D123" s="1"/>
  <c r="B123"/>
  <c r="B122"/>
  <c r="C122" s="1"/>
  <c r="D122" s="1"/>
  <c r="B121"/>
  <c r="C121" s="1"/>
  <c r="D121" s="1"/>
  <c r="B120"/>
  <c r="C120" s="1"/>
  <c r="D120" s="1"/>
  <c r="B119"/>
  <c r="C119" s="1"/>
  <c r="D119" s="1"/>
  <c r="B118"/>
  <c r="C118" s="1"/>
  <c r="D118" s="1"/>
  <c r="B117"/>
  <c r="C117" s="1"/>
  <c r="D117" s="1"/>
  <c r="C116"/>
  <c r="D116" s="1"/>
  <c r="B116"/>
  <c r="C115"/>
  <c r="D115" s="1"/>
  <c r="B115"/>
  <c r="B114"/>
  <c r="C114" s="1"/>
  <c r="D114" s="1"/>
  <c r="B113"/>
  <c r="C113" s="1"/>
  <c r="D113" s="1"/>
  <c r="B112"/>
  <c r="C112" s="1"/>
  <c r="D112" s="1"/>
  <c r="B111"/>
  <c r="C111" s="1"/>
  <c r="D111" s="1"/>
  <c r="B110"/>
  <c r="C110" s="1"/>
  <c r="D110" s="1"/>
  <c r="B109"/>
  <c r="C109" s="1"/>
  <c r="D109" s="1"/>
  <c r="C108"/>
  <c r="D108" s="1"/>
  <c r="B108"/>
  <c r="C107"/>
  <c r="D107" s="1"/>
  <c r="B107"/>
  <c r="B106"/>
  <c r="C106" s="1"/>
  <c r="D106" s="1"/>
  <c r="B105"/>
  <c r="C105" s="1"/>
  <c r="D105" s="1"/>
  <c r="B104"/>
  <c r="C104" s="1"/>
  <c r="D104" s="1"/>
  <c r="B103"/>
  <c r="C103" s="1"/>
  <c r="D103" s="1"/>
  <c r="B102"/>
  <c r="C102" s="1"/>
  <c r="D102" s="1"/>
  <c r="B101"/>
  <c r="C101" s="1"/>
  <c r="D101" s="1"/>
  <c r="C100"/>
  <c r="D100" s="1"/>
  <c r="B100"/>
  <c r="C99"/>
  <c r="D99" s="1"/>
  <c r="B99"/>
  <c r="B98"/>
  <c r="C98" s="1"/>
  <c r="D98" s="1"/>
  <c r="B97"/>
  <c r="C97" s="1"/>
  <c r="D97" s="1"/>
  <c r="B96"/>
  <c r="C96" s="1"/>
  <c r="D96" s="1"/>
  <c r="B95"/>
  <c r="C95" s="1"/>
  <c r="D95" s="1"/>
  <c r="B94"/>
  <c r="C94" s="1"/>
  <c r="D94" s="1"/>
  <c r="B93"/>
  <c r="C93" s="1"/>
  <c r="D93" s="1"/>
  <c r="C92"/>
  <c r="D92" s="1"/>
  <c r="B92"/>
  <c r="C91"/>
  <c r="D91" s="1"/>
  <c r="B91"/>
  <c r="B90"/>
  <c r="C90" s="1"/>
  <c r="D90" s="1"/>
  <c r="B89"/>
  <c r="C89" s="1"/>
  <c r="D89" s="1"/>
  <c r="B88"/>
  <c r="C88" s="1"/>
  <c r="D88" s="1"/>
  <c r="B87"/>
  <c r="C87" s="1"/>
  <c r="D87" s="1"/>
  <c r="B86"/>
  <c r="C86" s="1"/>
  <c r="D86" s="1"/>
  <c r="B85"/>
  <c r="C85" s="1"/>
  <c r="D85" s="1"/>
  <c r="C84"/>
  <c r="D84" s="1"/>
  <c r="B84"/>
  <c r="C83"/>
  <c r="D83" s="1"/>
  <c r="B83"/>
  <c r="B82"/>
  <c r="C82" s="1"/>
  <c r="D82" s="1"/>
  <c r="B81"/>
  <c r="C81" s="1"/>
  <c r="D81" s="1"/>
  <c r="B80"/>
  <c r="C80" s="1"/>
  <c r="D80" s="1"/>
  <c r="B79"/>
  <c r="C79" s="1"/>
  <c r="D79" s="1"/>
  <c r="B78"/>
  <c r="C78" s="1"/>
  <c r="D78" s="1"/>
  <c r="B77"/>
  <c r="C77" s="1"/>
  <c r="D77" s="1"/>
  <c r="C76"/>
  <c r="D76" s="1"/>
  <c r="B76"/>
  <c r="C75"/>
  <c r="D75" s="1"/>
  <c r="B75"/>
  <c r="B74"/>
  <c r="C74" s="1"/>
  <c r="D74" s="1"/>
  <c r="B73"/>
  <c r="C73" s="1"/>
  <c r="D73" s="1"/>
  <c r="B72"/>
  <c r="C72" s="1"/>
  <c r="D72" s="1"/>
  <c r="B71"/>
  <c r="C71" s="1"/>
  <c r="D71" s="1"/>
  <c r="B70"/>
  <c r="C70" s="1"/>
  <c r="D70" s="1"/>
  <c r="B69"/>
  <c r="C69" s="1"/>
  <c r="D69" s="1"/>
  <c r="C68"/>
  <c r="D68" s="1"/>
  <c r="B68"/>
  <c r="C67"/>
  <c r="D67" s="1"/>
  <c r="B67"/>
  <c r="B66"/>
  <c r="C66" s="1"/>
  <c r="D66" s="1"/>
  <c r="B65"/>
  <c r="C65" s="1"/>
  <c r="D65" s="1"/>
  <c r="B64"/>
  <c r="C64" s="1"/>
  <c r="D64" s="1"/>
  <c r="B63"/>
  <c r="C63" s="1"/>
  <c r="D63" s="1"/>
  <c r="B62"/>
  <c r="C62" s="1"/>
  <c r="D62" s="1"/>
  <c r="B61"/>
  <c r="C61" s="1"/>
  <c r="D61" s="1"/>
  <c r="C60"/>
  <c r="D60" s="1"/>
  <c r="B60"/>
  <c r="C59"/>
  <c r="D59" s="1"/>
  <c r="B59"/>
  <c r="B58"/>
  <c r="C58" s="1"/>
  <c r="D58" s="1"/>
  <c r="B57"/>
  <c r="C57" s="1"/>
  <c r="D57" s="1"/>
  <c r="B56"/>
  <c r="C56" s="1"/>
  <c r="D56" s="1"/>
  <c r="B55"/>
  <c r="C55" s="1"/>
  <c r="D55" s="1"/>
  <c r="B54"/>
  <c r="C54" s="1"/>
  <c r="D54" s="1"/>
  <c r="B53"/>
  <c r="C53" s="1"/>
  <c r="D53" s="1"/>
  <c r="C52"/>
  <c r="D52" s="1"/>
  <c r="B52"/>
  <c r="C51"/>
  <c r="D51" s="1"/>
  <c r="B51"/>
  <c r="B50"/>
  <c r="C50" s="1"/>
  <c r="D50" s="1"/>
  <c r="B49"/>
  <c r="C49" s="1"/>
  <c r="D49" s="1"/>
  <c r="B48"/>
  <c r="C48" s="1"/>
  <c r="D48" s="1"/>
  <c r="B47"/>
  <c r="C47" s="1"/>
  <c r="D47" s="1"/>
  <c r="B46"/>
  <c r="C46" s="1"/>
  <c r="D46" s="1"/>
  <c r="B45"/>
  <c r="C45" s="1"/>
  <c r="D45" s="1"/>
  <c r="C44"/>
  <c r="D44" s="1"/>
  <c r="B44"/>
  <c r="B43"/>
  <c r="C43" s="1"/>
  <c r="D43" s="1"/>
  <c r="B42"/>
  <c r="C42" s="1"/>
  <c r="D42" s="1"/>
  <c r="B41"/>
  <c r="C41" s="1"/>
  <c r="D41" s="1"/>
  <c r="B40"/>
  <c r="C40" s="1"/>
  <c r="D40" s="1"/>
  <c r="B39"/>
  <c r="C39" s="1"/>
  <c r="D39" s="1"/>
  <c r="B38"/>
  <c r="C38" s="1"/>
  <c r="D38" s="1"/>
  <c r="B37"/>
  <c r="C37" s="1"/>
  <c r="D37" s="1"/>
  <c r="C36"/>
  <c r="D36" s="1"/>
  <c r="B36"/>
  <c r="B35"/>
  <c r="C35" s="1"/>
  <c r="D35" s="1"/>
  <c r="B34"/>
  <c r="C34" s="1"/>
  <c r="D34" s="1"/>
  <c r="B33"/>
  <c r="C33" s="1"/>
  <c r="D33" s="1"/>
  <c r="C32"/>
  <c r="D32" s="1"/>
  <c r="B32"/>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C20"/>
  <c r="D20" s="1"/>
  <c r="B20"/>
  <c r="B19"/>
  <c r="C19" s="1"/>
  <c r="D19" s="1"/>
  <c r="B18"/>
  <c r="C18" s="1"/>
  <c r="D18" s="1"/>
  <c r="B17"/>
  <c r="C17" s="1"/>
  <c r="D17" s="1"/>
  <c r="C16"/>
  <c r="D16" s="1"/>
  <c r="B16"/>
  <c r="B15"/>
  <c r="C15" s="1"/>
  <c r="D15" s="1"/>
  <c r="B14"/>
  <c r="C14" s="1"/>
  <c r="D14" s="1"/>
  <c r="B13"/>
  <c r="C13" s="1"/>
  <c r="D13" s="1"/>
  <c r="C12"/>
  <c r="D12" s="1"/>
  <c r="B12"/>
  <c r="B11"/>
  <c r="C11" s="1"/>
  <c r="D11" s="1"/>
  <c r="B10"/>
  <c r="C10" s="1"/>
  <c r="D10" s="1"/>
  <c r="B9"/>
  <c r="C9" s="1"/>
  <c r="D9" s="1"/>
  <c r="B8"/>
  <c r="C8" s="1"/>
  <c r="D8" s="1"/>
  <c r="B7"/>
  <c r="C7" s="1"/>
  <c r="D7" s="1"/>
  <c r="B6"/>
  <c r="C6" s="1"/>
  <c r="D6" s="1"/>
  <c r="B5"/>
  <c r="C5" s="1"/>
  <c r="D5" s="1"/>
  <c r="B4"/>
  <c r="C4" s="1"/>
  <c r="D4" s="1"/>
  <c r="K46" i="13"/>
  <c r="AC105" i="85"/>
  <c r="Z105"/>
  <c r="W105"/>
  <c r="T105"/>
  <c r="Q105"/>
  <c r="N105"/>
  <c r="K105"/>
  <c r="H105"/>
  <c r="E105"/>
  <c r="B105"/>
  <c r="AC104"/>
  <c r="Z104"/>
  <c r="W104"/>
  <c r="T104"/>
  <c r="Q104"/>
  <c r="N104"/>
  <c r="K104"/>
  <c r="H104"/>
  <c r="E104"/>
  <c r="B104"/>
  <c r="AC103"/>
  <c r="Z103"/>
  <c r="T103"/>
  <c r="Q103"/>
  <c r="N103"/>
  <c r="K103"/>
  <c r="H103"/>
  <c r="E103"/>
  <c r="B103"/>
  <c r="AC102"/>
  <c r="Z102"/>
  <c r="T102"/>
  <c r="Q102"/>
  <c r="N102"/>
  <c r="K102"/>
  <c r="H102"/>
  <c r="E102"/>
  <c r="B102"/>
  <c r="AC101"/>
  <c r="Z101"/>
  <c r="T101"/>
  <c r="Q101"/>
  <c r="N101"/>
  <c r="K101"/>
  <c r="H101"/>
  <c r="E101"/>
  <c r="B101"/>
  <c r="AC100"/>
  <c r="Z100"/>
  <c r="T100"/>
  <c r="Q100"/>
  <c r="N100"/>
  <c r="K100"/>
  <c r="H100"/>
  <c r="E100"/>
  <c r="B100"/>
  <c r="AC99"/>
  <c r="Z99"/>
  <c r="T99"/>
  <c r="Q99"/>
  <c r="N99"/>
  <c r="K99"/>
  <c r="H99"/>
  <c r="E99"/>
  <c r="B99"/>
  <c r="AC98"/>
  <c r="Z98"/>
  <c r="T98"/>
  <c r="Q98"/>
  <c r="N98"/>
  <c r="K98"/>
  <c r="H98"/>
  <c r="E98"/>
  <c r="B98"/>
  <c r="AC97"/>
  <c r="Z97"/>
  <c r="T97"/>
  <c r="Q97"/>
  <c r="N97"/>
  <c r="K97"/>
  <c r="H97"/>
  <c r="E97"/>
  <c r="B97"/>
  <c r="AC96"/>
  <c r="Z96"/>
  <c r="T96"/>
  <c r="Q96"/>
  <c r="N96"/>
  <c r="K96"/>
  <c r="H96"/>
  <c r="E96"/>
  <c r="B96"/>
  <c r="AC95"/>
  <c r="Z95"/>
  <c r="T95"/>
  <c r="Q95"/>
  <c r="N95"/>
  <c r="K95"/>
  <c r="H95"/>
  <c r="E95"/>
  <c r="B95"/>
  <c r="AC94"/>
  <c r="Z94"/>
  <c r="T94"/>
  <c r="Q94"/>
  <c r="N94"/>
  <c r="K94"/>
  <c r="H94"/>
  <c r="E94"/>
  <c r="B94"/>
  <c r="AC93"/>
  <c r="Z93"/>
  <c r="T93"/>
  <c r="Q93"/>
  <c r="N93"/>
  <c r="K93"/>
  <c r="H93"/>
  <c r="E93"/>
  <c r="B93"/>
  <c r="AC92"/>
  <c r="Z92"/>
  <c r="T92"/>
  <c r="Q92"/>
  <c r="N92"/>
  <c r="K92"/>
  <c r="H92"/>
  <c r="E92"/>
  <c r="B92"/>
  <c r="AC91"/>
  <c r="Z91"/>
  <c r="T91"/>
  <c r="Q91"/>
  <c r="N91"/>
  <c r="K91"/>
  <c r="H91"/>
  <c r="E91"/>
  <c r="B91"/>
  <c r="AC90"/>
  <c r="Z90"/>
  <c r="T90"/>
  <c r="Q90"/>
  <c r="N90"/>
  <c r="K90"/>
  <c r="H90"/>
  <c r="E90"/>
  <c r="B90"/>
  <c r="AC89"/>
  <c r="Z89"/>
  <c r="T89"/>
  <c r="Q89"/>
  <c r="N89"/>
  <c r="K89"/>
  <c r="H89"/>
  <c r="E89"/>
  <c r="B89"/>
  <c r="AC88"/>
  <c r="Z88"/>
  <c r="T88"/>
  <c r="Q88"/>
  <c r="N88"/>
  <c r="K88"/>
  <c r="H88"/>
  <c r="E88"/>
  <c r="B88"/>
  <c r="AC87"/>
  <c r="Z87"/>
  <c r="T87"/>
  <c r="Q87"/>
  <c r="N87"/>
  <c r="K87"/>
  <c r="H87"/>
  <c r="E87"/>
  <c r="B87"/>
  <c r="AC86"/>
  <c r="Z86"/>
  <c r="T86"/>
  <c r="Q86"/>
  <c r="N86"/>
  <c r="K86"/>
  <c r="H86"/>
  <c r="E86"/>
  <c r="B86"/>
  <c r="AC85"/>
  <c r="Z85"/>
  <c r="T85"/>
  <c r="Q85"/>
  <c r="N85"/>
  <c r="K85"/>
  <c r="H85"/>
  <c r="E85"/>
  <c r="B85"/>
  <c r="AC84"/>
  <c r="Z84"/>
  <c r="T84"/>
  <c r="Q84"/>
  <c r="N84"/>
  <c r="K84"/>
  <c r="H84"/>
  <c r="E84"/>
  <c r="B84"/>
  <c r="AC83"/>
  <c r="Z83"/>
  <c r="T83"/>
  <c r="Q83"/>
  <c r="N83"/>
  <c r="K83"/>
  <c r="H83"/>
  <c r="E83"/>
  <c r="B83"/>
  <c r="AC82"/>
  <c r="Z82"/>
  <c r="T82"/>
  <c r="Q82"/>
  <c r="N82"/>
  <c r="K82"/>
  <c r="H82"/>
  <c r="E82"/>
  <c r="B82"/>
  <c r="AC81"/>
  <c r="Z81"/>
  <c r="T81"/>
  <c r="Q81"/>
  <c r="N81"/>
  <c r="K81"/>
  <c r="H81"/>
  <c r="E81"/>
  <c r="B81"/>
  <c r="AC80"/>
  <c r="Z80"/>
  <c r="T80"/>
  <c r="Q80"/>
  <c r="N80"/>
  <c r="K80"/>
  <c r="H80"/>
  <c r="E80"/>
  <c r="B80"/>
  <c r="AC79"/>
  <c r="Z79"/>
  <c r="T79"/>
  <c r="Q79"/>
  <c r="N79"/>
  <c r="K79"/>
  <c r="H79"/>
  <c r="E79"/>
  <c r="B79"/>
  <c r="AC78"/>
  <c r="Z78"/>
  <c r="T78"/>
  <c r="Q78"/>
  <c r="N78"/>
  <c r="K78"/>
  <c r="H78"/>
  <c r="E78"/>
  <c r="B78"/>
  <c r="AC77"/>
  <c r="Z77"/>
  <c r="T77"/>
  <c r="Q77"/>
  <c r="N77"/>
  <c r="K77"/>
  <c r="H77"/>
  <c r="E77"/>
  <c r="B77"/>
  <c r="AC76"/>
  <c r="Z76"/>
  <c r="T76"/>
  <c r="Q76"/>
  <c r="N76"/>
  <c r="K76"/>
  <c r="H76"/>
  <c r="E76"/>
  <c r="B76"/>
  <c r="AC75"/>
  <c r="Z75"/>
  <c r="T75"/>
  <c r="Q75"/>
  <c r="N75"/>
  <c r="K75"/>
  <c r="H75"/>
  <c r="E75"/>
  <c r="B75"/>
  <c r="AC74"/>
  <c r="Z74"/>
  <c r="T74"/>
  <c r="Q74"/>
  <c r="N74"/>
  <c r="K74"/>
  <c r="H74"/>
  <c r="E74"/>
  <c r="B74"/>
  <c r="AC73"/>
  <c r="Z73"/>
  <c r="T73"/>
  <c r="Q73"/>
  <c r="N73"/>
  <c r="K73"/>
  <c r="H73"/>
  <c r="E73"/>
  <c r="B73"/>
  <c r="AC72"/>
  <c r="Z72"/>
  <c r="T72"/>
  <c r="Q72"/>
  <c r="N72"/>
  <c r="K72"/>
  <c r="H72"/>
  <c r="E72"/>
  <c r="B72"/>
  <c r="AC71"/>
  <c r="Z71"/>
  <c r="T71"/>
  <c r="Q71"/>
  <c r="N71"/>
  <c r="K71"/>
  <c r="H71"/>
  <c r="E71"/>
  <c r="B71"/>
  <c r="AC70"/>
  <c r="Z70"/>
  <c r="T70"/>
  <c r="Q70"/>
  <c r="N70"/>
  <c r="K70"/>
  <c r="H70"/>
  <c r="E70"/>
  <c r="B70"/>
  <c r="AC69"/>
  <c r="Z69"/>
  <c r="T69"/>
  <c r="Q69"/>
  <c r="N69"/>
  <c r="K69"/>
  <c r="H69"/>
  <c r="E69"/>
  <c r="B69"/>
  <c r="AC68"/>
  <c r="Z68"/>
  <c r="T68"/>
  <c r="Q68"/>
  <c r="N68"/>
  <c r="K68"/>
  <c r="H68"/>
  <c r="E68"/>
  <c r="B68"/>
  <c r="AC67"/>
  <c r="Z67"/>
  <c r="T67"/>
  <c r="Q67"/>
  <c r="N67"/>
  <c r="K67"/>
  <c r="H67"/>
  <c r="E67"/>
  <c r="B67"/>
  <c r="AC66"/>
  <c r="Z66"/>
  <c r="T66"/>
  <c r="Q66"/>
  <c r="N66"/>
  <c r="K66"/>
  <c r="H66"/>
  <c r="E66"/>
  <c r="B66"/>
  <c r="AC65"/>
  <c r="Z65"/>
  <c r="T65"/>
  <c r="Q65"/>
  <c r="N65"/>
  <c r="K65"/>
  <c r="H65"/>
  <c r="E65"/>
  <c r="B65"/>
  <c r="AC64"/>
  <c r="Z64"/>
  <c r="T64"/>
  <c r="Q64"/>
  <c r="N64"/>
  <c r="K64"/>
  <c r="H64"/>
  <c r="E64"/>
  <c r="B64"/>
  <c r="AC63"/>
  <c r="Z63"/>
  <c r="T63"/>
  <c r="Q63"/>
  <c r="N63"/>
  <c r="K63"/>
  <c r="H63"/>
  <c r="E63"/>
  <c r="B63"/>
  <c r="AC62"/>
  <c r="Z62"/>
  <c r="T62"/>
  <c r="Q62"/>
  <c r="N62"/>
  <c r="K62"/>
  <c r="H62"/>
  <c r="E62"/>
  <c r="B62"/>
  <c r="AC61"/>
  <c r="Z61"/>
  <c r="T61"/>
  <c r="Q61"/>
  <c r="N61"/>
  <c r="K61"/>
  <c r="H61"/>
  <c r="E61"/>
  <c r="B61"/>
  <c r="AC60"/>
  <c r="Z60"/>
  <c r="T60"/>
  <c r="Q60"/>
  <c r="N60"/>
  <c r="K60"/>
  <c r="H60"/>
  <c r="E60"/>
  <c r="B60"/>
  <c r="AC59"/>
  <c r="Z59"/>
  <c r="T59"/>
  <c r="Q59"/>
  <c r="N59"/>
  <c r="K59"/>
  <c r="H59"/>
  <c r="E59"/>
  <c r="B59"/>
  <c r="AC58"/>
  <c r="Z58"/>
  <c r="T58"/>
  <c r="Q58"/>
  <c r="N58"/>
  <c r="K58"/>
  <c r="H58"/>
  <c r="E58"/>
  <c r="B58"/>
  <c r="AC57"/>
  <c r="Z57"/>
  <c r="T57"/>
  <c r="Q57"/>
  <c r="N57"/>
  <c r="K57"/>
  <c r="H57"/>
  <c r="E57"/>
  <c r="B57"/>
  <c r="AC56"/>
  <c r="Z56"/>
  <c r="T56"/>
  <c r="Q56"/>
  <c r="N56"/>
  <c r="K56"/>
  <c r="H56"/>
  <c r="E56"/>
  <c r="B56"/>
  <c r="AC55"/>
  <c r="Z55"/>
  <c r="T55"/>
  <c r="Q55"/>
  <c r="N55"/>
  <c r="K55"/>
  <c r="H55"/>
  <c r="E55"/>
  <c r="B55"/>
  <c r="AC54"/>
  <c r="Z54"/>
  <c r="T54"/>
  <c r="Q54"/>
  <c r="N54"/>
  <c r="K54"/>
  <c r="H54"/>
  <c r="E54"/>
  <c r="B54"/>
  <c r="AC53"/>
  <c r="Z53"/>
  <c r="T53"/>
  <c r="Q53"/>
  <c r="N53"/>
  <c r="K53"/>
  <c r="H53"/>
  <c r="E53"/>
  <c r="B53"/>
  <c r="AC52"/>
  <c r="Z52"/>
  <c r="T52"/>
  <c r="Q52"/>
  <c r="N52"/>
  <c r="K52"/>
  <c r="H52"/>
  <c r="E52"/>
  <c r="B52"/>
  <c r="AC51"/>
  <c r="Z51"/>
  <c r="T51"/>
  <c r="Q51"/>
  <c r="N51"/>
  <c r="K51"/>
  <c r="H51"/>
  <c r="E51"/>
  <c r="B51"/>
  <c r="AC50"/>
  <c r="Z50"/>
  <c r="T50"/>
  <c r="Q50"/>
  <c r="N50"/>
  <c r="K50"/>
  <c r="H50"/>
  <c r="E50"/>
  <c r="B50"/>
  <c r="AC49"/>
  <c r="Z49"/>
  <c r="T49"/>
  <c r="Q49"/>
  <c r="N49"/>
  <c r="K49"/>
  <c r="H49"/>
  <c r="E49"/>
  <c r="B49"/>
  <c r="AC48"/>
  <c r="Z48"/>
  <c r="T48"/>
  <c r="Q48"/>
  <c r="N48"/>
  <c r="K48"/>
  <c r="H48"/>
  <c r="E48"/>
  <c r="B48"/>
  <c r="AC47"/>
  <c r="Z47"/>
  <c r="T47"/>
  <c r="Q47"/>
  <c r="N47"/>
  <c r="K47"/>
  <c r="H47"/>
  <c r="E47"/>
  <c r="B47"/>
  <c r="AC46"/>
  <c r="Z46"/>
  <c r="T46"/>
  <c r="Q46"/>
  <c r="N46"/>
  <c r="K46"/>
  <c r="H46"/>
  <c r="E46"/>
  <c r="B46"/>
  <c r="AC45"/>
  <c r="Z45"/>
  <c r="T45"/>
  <c r="Q45"/>
  <c r="N45"/>
  <c r="K45"/>
  <c r="H45"/>
  <c r="E45"/>
  <c r="B45"/>
  <c r="AC44"/>
  <c r="Z44"/>
  <c r="T44"/>
  <c r="Q44"/>
  <c r="N44"/>
  <c r="K44"/>
  <c r="H44"/>
  <c r="E44"/>
  <c r="B44"/>
  <c r="AC43"/>
  <c r="Z43"/>
  <c r="T43"/>
  <c r="Q43"/>
  <c r="N43"/>
  <c r="K43"/>
  <c r="H43"/>
  <c r="E43"/>
  <c r="B43"/>
  <c r="AC42"/>
  <c r="Z42"/>
  <c r="T42"/>
  <c r="Q42"/>
  <c r="N42"/>
  <c r="K42"/>
  <c r="H42"/>
  <c r="E42"/>
  <c r="B42"/>
  <c r="AC41"/>
  <c r="Z41"/>
  <c r="T41"/>
  <c r="Q41"/>
  <c r="N41"/>
  <c r="K41"/>
  <c r="H41"/>
  <c r="E41"/>
  <c r="B41"/>
  <c r="AC40"/>
  <c r="Z40"/>
  <c r="T40"/>
  <c r="Q40"/>
  <c r="N40"/>
  <c r="K40"/>
  <c r="H40"/>
  <c r="E40"/>
  <c r="B40"/>
  <c r="Z39"/>
  <c r="T39"/>
  <c r="Q39"/>
  <c r="N39"/>
  <c r="K39"/>
  <c r="H39"/>
  <c r="E39"/>
  <c r="B39"/>
  <c r="Z38"/>
  <c r="T38"/>
  <c r="Q38"/>
  <c r="N38"/>
  <c r="K38"/>
  <c r="H38"/>
  <c r="E38"/>
  <c r="B38"/>
  <c r="Z37"/>
  <c r="T37"/>
  <c r="Q37"/>
  <c r="N37"/>
  <c r="K37"/>
  <c r="H37"/>
  <c r="E37"/>
  <c r="B37"/>
  <c r="Z36"/>
  <c r="T36"/>
  <c r="Q36"/>
  <c r="N36"/>
  <c r="K36"/>
  <c r="H36"/>
  <c r="E36"/>
  <c r="B36"/>
  <c r="Z35"/>
  <c r="T35"/>
  <c r="Q35"/>
  <c r="N35"/>
  <c r="K35"/>
  <c r="H35"/>
  <c r="E35"/>
  <c r="B35"/>
  <c r="Z34"/>
  <c r="T34"/>
  <c r="Q34"/>
  <c r="N34"/>
  <c r="K34"/>
  <c r="H34"/>
  <c r="E34"/>
  <c r="B34"/>
  <c r="Z33"/>
  <c r="T33"/>
  <c r="Q33"/>
  <c r="N33"/>
  <c r="K33"/>
  <c r="H33"/>
  <c r="E33"/>
  <c r="B33"/>
  <c r="Z32"/>
  <c r="T32"/>
  <c r="Q32"/>
  <c r="N32"/>
  <c r="K32"/>
  <c r="H32"/>
  <c r="E32"/>
  <c r="B32"/>
  <c r="Z31"/>
  <c r="T31"/>
  <c r="Q31"/>
  <c r="N31"/>
  <c r="K31"/>
  <c r="H31"/>
  <c r="E31"/>
  <c r="B31"/>
  <c r="Z30"/>
  <c r="T30"/>
  <c r="Q30"/>
  <c r="N30"/>
  <c r="K30"/>
  <c r="H30"/>
  <c r="E30"/>
  <c r="B30"/>
  <c r="Z29"/>
  <c r="T29"/>
  <c r="Q29"/>
  <c r="N29"/>
  <c r="K29"/>
  <c r="H29"/>
  <c r="E29"/>
  <c r="B29"/>
  <c r="Z28"/>
  <c r="T28"/>
  <c r="Q28"/>
  <c r="N28"/>
  <c r="K28"/>
  <c r="H28"/>
  <c r="E28"/>
  <c r="B28"/>
  <c r="Z27"/>
  <c r="T27"/>
  <c r="Q27"/>
  <c r="N27"/>
  <c r="K27"/>
  <c r="H27"/>
  <c r="E27"/>
  <c r="B27"/>
  <c r="Z26"/>
  <c r="T26"/>
  <c r="Q26"/>
  <c r="N26"/>
  <c r="K26"/>
  <c r="H26"/>
  <c r="E26"/>
  <c r="B26"/>
  <c r="Z25"/>
  <c r="T25"/>
  <c r="Q25"/>
  <c r="N25"/>
  <c r="K25"/>
  <c r="H25"/>
  <c r="E25"/>
  <c r="B25"/>
  <c r="Z24"/>
  <c r="T24"/>
  <c r="Q24"/>
  <c r="N24"/>
  <c r="K24"/>
  <c r="H24"/>
  <c r="E24"/>
  <c r="B24"/>
  <c r="Z23"/>
  <c r="T23"/>
  <c r="N23"/>
  <c r="K23"/>
  <c r="H23"/>
  <c r="E23"/>
  <c r="B23"/>
  <c r="Z22"/>
  <c r="T22"/>
  <c r="N22"/>
  <c r="K22"/>
  <c r="H22"/>
  <c r="E22"/>
  <c r="B22"/>
  <c r="Z21"/>
  <c r="T21"/>
  <c r="N21"/>
  <c r="K21"/>
  <c r="H21"/>
  <c r="E21"/>
  <c r="B21"/>
  <c r="Z20"/>
  <c r="T20"/>
  <c r="N20"/>
  <c r="K20"/>
  <c r="H20"/>
  <c r="E20"/>
  <c r="B20"/>
  <c r="Z19"/>
  <c r="T19"/>
  <c r="N19"/>
  <c r="K19"/>
  <c r="H19"/>
  <c r="E19"/>
  <c r="B19"/>
  <c r="Z18"/>
  <c r="T18"/>
  <c r="N18"/>
  <c r="K18"/>
  <c r="E18"/>
  <c r="B18"/>
  <c r="Z17"/>
  <c r="T17"/>
  <c r="N17"/>
  <c r="K17"/>
  <c r="E17"/>
  <c r="B17"/>
  <c r="Z16"/>
  <c r="T16"/>
  <c r="N16"/>
  <c r="K16"/>
  <c r="E16"/>
  <c r="B16"/>
  <c r="Z15"/>
  <c r="T15"/>
  <c r="N15"/>
  <c r="K15"/>
  <c r="E15"/>
  <c r="B15"/>
  <c r="Z14"/>
  <c r="T14"/>
  <c r="N14"/>
  <c r="K14"/>
  <c r="E14"/>
  <c r="B14"/>
  <c r="Z13"/>
  <c r="T13"/>
  <c r="N13"/>
  <c r="K13"/>
  <c r="E13"/>
  <c r="B13"/>
  <c r="Z12"/>
  <c r="T12"/>
  <c r="N12"/>
  <c r="K12"/>
  <c r="E12"/>
  <c r="Z11"/>
  <c r="T11"/>
  <c r="N11"/>
  <c r="K11"/>
  <c r="E11"/>
  <c r="Z10"/>
  <c r="T10"/>
  <c r="N10"/>
  <c r="K10"/>
  <c r="E10"/>
  <c r="Z9"/>
  <c r="T9"/>
  <c r="N9"/>
  <c r="K9"/>
  <c r="Z8"/>
  <c r="T8"/>
  <c r="N8"/>
  <c r="K8"/>
  <c r="Z7"/>
  <c r="T7"/>
  <c r="N7"/>
  <c r="K7"/>
  <c r="Z6"/>
  <c r="T6"/>
  <c r="N6"/>
  <c r="K6"/>
  <c r="Z5"/>
  <c r="T5"/>
  <c r="N5"/>
  <c r="K5"/>
  <c r="Z4"/>
  <c r="T4"/>
  <c r="N4"/>
  <c r="K4"/>
  <c r="D7" i="70" l="1"/>
  <c r="E11" i="65" l="1"/>
  <c r="E10"/>
  <c r="E9"/>
  <c r="E8"/>
  <c r="E7"/>
  <c r="I202" i="60" l="1"/>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C307" l="1"/>
  <c r="D307" s="1"/>
  <c r="E307" s="1"/>
  <c r="C306"/>
  <c r="D306" s="1"/>
  <c r="E306" s="1"/>
  <c r="C305"/>
  <c r="D305" s="1"/>
  <c r="E305" s="1"/>
  <c r="D304"/>
  <c r="E304" s="1"/>
  <c r="C304"/>
  <c r="C303"/>
  <c r="D303" s="1"/>
  <c r="E303" s="1"/>
  <c r="C302"/>
  <c r="D302" s="1"/>
  <c r="E302" s="1"/>
  <c r="C301"/>
  <c r="D301" s="1"/>
  <c r="E301" s="1"/>
  <c r="C300"/>
  <c r="D300" s="1"/>
  <c r="E300" s="1"/>
  <c r="C299"/>
  <c r="D299" s="1"/>
  <c r="E299" s="1"/>
  <c r="C298"/>
  <c r="D298" s="1"/>
  <c r="E298" s="1"/>
  <c r="C297"/>
  <c r="D297" s="1"/>
  <c r="E297" s="1"/>
  <c r="C296"/>
  <c r="D296" s="1"/>
  <c r="E296" s="1"/>
  <c r="C295"/>
  <c r="D295" s="1"/>
  <c r="E295" s="1"/>
  <c r="C294"/>
  <c r="D294" s="1"/>
  <c r="E294" s="1"/>
  <c r="C293"/>
  <c r="D293" s="1"/>
  <c r="E293" s="1"/>
  <c r="C292"/>
  <c r="D292" s="1"/>
  <c r="E292" s="1"/>
  <c r="C291"/>
  <c r="D291" s="1"/>
  <c r="E291" s="1"/>
  <c r="C290"/>
  <c r="D290" s="1"/>
  <c r="E290" s="1"/>
  <c r="C289"/>
  <c r="D289" s="1"/>
  <c r="E289" s="1"/>
  <c r="C288"/>
  <c r="D288" s="1"/>
  <c r="E288" s="1"/>
  <c r="C287"/>
  <c r="D287" s="1"/>
  <c r="E287" s="1"/>
  <c r="D286"/>
  <c r="E286" s="1"/>
  <c r="C286"/>
  <c r="C285"/>
  <c r="D285" s="1"/>
  <c r="E285" s="1"/>
  <c r="C284"/>
  <c r="D284" s="1"/>
  <c r="E284" s="1"/>
  <c r="C283"/>
  <c r="D283" s="1"/>
  <c r="E283" s="1"/>
  <c r="C282"/>
  <c r="D282" s="1"/>
  <c r="E282" s="1"/>
  <c r="C281"/>
  <c r="D281" s="1"/>
  <c r="E281" s="1"/>
  <c r="C280"/>
  <c r="D280" s="1"/>
  <c r="E280" s="1"/>
  <c r="C279"/>
  <c r="D279" s="1"/>
  <c r="E279" s="1"/>
  <c r="C278"/>
  <c r="D278" s="1"/>
  <c r="E278" s="1"/>
  <c r="C277"/>
  <c r="D277" s="1"/>
  <c r="E277" s="1"/>
  <c r="C276"/>
  <c r="D276" s="1"/>
  <c r="E276" s="1"/>
  <c r="D275"/>
  <c r="E275" s="1"/>
  <c r="C275"/>
  <c r="C274"/>
  <c r="D274" s="1"/>
  <c r="E274" s="1"/>
  <c r="C273"/>
  <c r="D273" s="1"/>
  <c r="E273" s="1"/>
  <c r="C272"/>
  <c r="D272" s="1"/>
  <c r="E272" s="1"/>
  <c r="C271"/>
  <c r="D271" s="1"/>
  <c r="E271" s="1"/>
  <c r="C270"/>
  <c r="D270" s="1"/>
  <c r="E270" s="1"/>
  <c r="C269"/>
  <c r="D269" s="1"/>
  <c r="E269" s="1"/>
  <c r="C268"/>
  <c r="D268" s="1"/>
  <c r="E268" s="1"/>
  <c r="C267"/>
  <c r="D267" s="1"/>
  <c r="E267" s="1"/>
  <c r="D266"/>
  <c r="E266" s="1"/>
  <c r="C266"/>
  <c r="C265"/>
  <c r="D265" s="1"/>
  <c r="E265" s="1"/>
  <c r="E264"/>
  <c r="D264"/>
  <c r="C264"/>
  <c r="C263"/>
  <c r="D263" s="1"/>
  <c r="E263" s="1"/>
  <c r="C262"/>
  <c r="D262" s="1"/>
  <c r="E262" s="1"/>
  <c r="C261"/>
  <c r="D261" s="1"/>
  <c r="E261" s="1"/>
  <c r="C260"/>
  <c r="D260" s="1"/>
  <c r="E260" s="1"/>
  <c r="C259"/>
  <c r="D259" s="1"/>
  <c r="E259" s="1"/>
  <c r="D258"/>
  <c r="E258" s="1"/>
  <c r="C258"/>
  <c r="C257"/>
  <c r="D257" s="1"/>
  <c r="E257" s="1"/>
  <c r="C256"/>
  <c r="D256" s="1"/>
  <c r="E256" s="1"/>
  <c r="C255"/>
  <c r="D255" s="1"/>
  <c r="E255" s="1"/>
  <c r="C254"/>
  <c r="D254" s="1"/>
  <c r="E254" s="1"/>
  <c r="C253"/>
  <c r="D253" s="1"/>
  <c r="E253" s="1"/>
  <c r="C252"/>
  <c r="D252" s="1"/>
  <c r="E252" s="1"/>
  <c r="D251"/>
  <c r="E251" s="1"/>
  <c r="C251"/>
  <c r="C250"/>
  <c r="D250" s="1"/>
  <c r="E250" s="1"/>
  <c r="C249"/>
  <c r="D249" s="1"/>
  <c r="E249" s="1"/>
  <c r="C248"/>
  <c r="D248" s="1"/>
  <c r="E248" s="1"/>
  <c r="C247"/>
  <c r="D247" s="1"/>
  <c r="E247" s="1"/>
  <c r="C246"/>
  <c r="D246" s="1"/>
  <c r="E246" s="1"/>
  <c r="C245"/>
  <c r="D245" s="1"/>
  <c r="E245" s="1"/>
  <c r="C244"/>
  <c r="D244" s="1"/>
  <c r="E244" s="1"/>
  <c r="C243"/>
  <c r="D243" s="1"/>
  <c r="E243" s="1"/>
  <c r="C242"/>
  <c r="D242" s="1"/>
  <c r="E242" s="1"/>
  <c r="C241"/>
  <c r="D241" s="1"/>
  <c r="E241" s="1"/>
  <c r="D240"/>
  <c r="E240" s="1"/>
  <c r="C240"/>
  <c r="C239"/>
  <c r="D239" s="1"/>
  <c r="E239" s="1"/>
  <c r="C238"/>
  <c r="D238" s="1"/>
  <c r="E238" s="1"/>
  <c r="C237"/>
  <c r="D237" s="1"/>
  <c r="E237" s="1"/>
  <c r="C236"/>
  <c r="D236" s="1"/>
  <c r="E236" s="1"/>
  <c r="C235"/>
  <c r="D235" s="1"/>
  <c r="E235" s="1"/>
  <c r="C234"/>
  <c r="D234" s="1"/>
  <c r="E234" s="1"/>
  <c r="C233"/>
  <c r="D233" s="1"/>
  <c r="E233" s="1"/>
  <c r="C232"/>
  <c r="D232" s="1"/>
  <c r="E232" s="1"/>
  <c r="C231"/>
  <c r="D231" s="1"/>
  <c r="E231" s="1"/>
  <c r="C230"/>
  <c r="D230" s="1"/>
  <c r="E230" s="1"/>
  <c r="C229"/>
  <c r="D229" s="1"/>
  <c r="E229" s="1"/>
  <c r="C228"/>
  <c r="D228" s="1"/>
  <c r="E228" s="1"/>
  <c r="C227"/>
  <c r="D227" s="1"/>
  <c r="E227" s="1"/>
  <c r="C226"/>
  <c r="D226" s="1"/>
  <c r="E226" s="1"/>
  <c r="C225"/>
  <c r="D225" s="1"/>
  <c r="E225" s="1"/>
  <c r="C224"/>
  <c r="D224" s="1"/>
  <c r="E224" s="1"/>
  <c r="C223"/>
  <c r="D223" s="1"/>
  <c r="E223" s="1"/>
  <c r="D222"/>
  <c r="E222" s="1"/>
  <c r="C222"/>
  <c r="C221"/>
  <c r="D221" s="1"/>
  <c r="E221" s="1"/>
  <c r="C220"/>
  <c r="D220" s="1"/>
  <c r="E220" s="1"/>
  <c r="C219"/>
  <c r="D219" s="1"/>
  <c r="E219" s="1"/>
  <c r="D218"/>
  <c r="E218" s="1"/>
  <c r="C218"/>
  <c r="C217"/>
  <c r="D217" s="1"/>
  <c r="E217" s="1"/>
  <c r="C216"/>
  <c r="D216" s="1"/>
  <c r="E216" s="1"/>
  <c r="C215"/>
  <c r="D215" s="1"/>
  <c r="E215" s="1"/>
  <c r="C214"/>
  <c r="D214" s="1"/>
  <c r="E214" s="1"/>
  <c r="C213"/>
  <c r="D213" s="1"/>
  <c r="E213" s="1"/>
  <c r="C212"/>
  <c r="D212" s="1"/>
  <c r="E212" s="1"/>
  <c r="C211"/>
  <c r="D211" s="1"/>
  <c r="E211" s="1"/>
  <c r="C210"/>
  <c r="D210" s="1"/>
  <c r="E210" s="1"/>
  <c r="C209"/>
  <c r="D209" s="1"/>
  <c r="E209" s="1"/>
  <c r="C208"/>
  <c r="D208" s="1"/>
  <c r="E208" s="1"/>
  <c r="C207"/>
  <c r="D207" s="1"/>
  <c r="E207" s="1"/>
  <c r="D206"/>
  <c r="E206" s="1"/>
  <c r="C206"/>
  <c r="C205"/>
  <c r="D205" s="1"/>
  <c r="E205" s="1"/>
  <c r="D204"/>
  <c r="E204" s="1"/>
  <c r="C204"/>
  <c r="C203"/>
  <c r="D203" s="1"/>
  <c r="E203" s="1"/>
  <c r="C202"/>
  <c r="D202" s="1"/>
  <c r="E202" s="1"/>
  <c r="C201"/>
  <c r="D201" s="1"/>
  <c r="E201" s="1"/>
  <c r="C200"/>
  <c r="D200" s="1"/>
  <c r="E200" s="1"/>
  <c r="D199"/>
  <c r="E199" s="1"/>
  <c r="C199"/>
  <c r="C198"/>
  <c r="D198" s="1"/>
  <c r="E198" s="1"/>
  <c r="C197"/>
  <c r="D197" s="1"/>
  <c r="E197" s="1"/>
  <c r="C196"/>
  <c r="D196" s="1"/>
  <c r="E196" s="1"/>
  <c r="C195"/>
  <c r="D195" s="1"/>
  <c r="E195" s="1"/>
  <c r="C194"/>
  <c r="D194" s="1"/>
  <c r="E194" s="1"/>
  <c r="C193"/>
  <c r="D193" s="1"/>
  <c r="E193" s="1"/>
  <c r="C192"/>
  <c r="D192" s="1"/>
  <c r="E192" s="1"/>
  <c r="C191"/>
  <c r="D191" s="1"/>
  <c r="E191" s="1"/>
  <c r="C190"/>
  <c r="D190" s="1"/>
  <c r="E190" s="1"/>
  <c r="C189"/>
  <c r="D189" s="1"/>
  <c r="E189" s="1"/>
  <c r="C188"/>
  <c r="D188" s="1"/>
  <c r="E188" s="1"/>
  <c r="C187"/>
  <c r="D187" s="1"/>
  <c r="E187" s="1"/>
  <c r="C186"/>
  <c r="D186" s="1"/>
  <c r="E186" s="1"/>
  <c r="C185"/>
  <c r="D185" s="1"/>
  <c r="E185" s="1"/>
  <c r="C184"/>
  <c r="D184" s="1"/>
  <c r="E184" s="1"/>
  <c r="D183"/>
  <c r="E183" s="1"/>
  <c r="C183"/>
  <c r="C182"/>
  <c r="D182" s="1"/>
  <c r="E182" s="1"/>
  <c r="C181"/>
  <c r="D181" s="1"/>
  <c r="E181" s="1"/>
  <c r="C180"/>
  <c r="D180" s="1"/>
  <c r="E180" s="1"/>
  <c r="C179"/>
  <c r="D179" s="1"/>
  <c r="E179" s="1"/>
  <c r="C178"/>
  <c r="D178" s="1"/>
  <c r="E178" s="1"/>
  <c r="C177"/>
  <c r="D177" s="1"/>
  <c r="E177" s="1"/>
  <c r="D176"/>
  <c r="E176" s="1"/>
  <c r="C176"/>
  <c r="C175"/>
  <c r="D175" s="1"/>
  <c r="E175" s="1"/>
  <c r="C174"/>
  <c r="D174" s="1"/>
  <c r="E174" s="1"/>
  <c r="C173"/>
  <c r="D173" s="1"/>
  <c r="E173" s="1"/>
  <c r="C172"/>
  <c r="D172" s="1"/>
  <c r="E172" s="1"/>
  <c r="D171"/>
  <c r="E171" s="1"/>
  <c r="C171"/>
  <c r="C170"/>
  <c r="D170" s="1"/>
  <c r="E170" s="1"/>
  <c r="C169"/>
  <c r="D169" s="1"/>
  <c r="E169" s="1"/>
  <c r="C168"/>
  <c r="D168" s="1"/>
  <c r="E168" s="1"/>
  <c r="C167"/>
  <c r="D167" s="1"/>
  <c r="E167" s="1"/>
  <c r="C166"/>
  <c r="D166" s="1"/>
  <c r="E166" s="1"/>
  <c r="C165"/>
  <c r="D165" s="1"/>
  <c r="E165" s="1"/>
  <c r="C164"/>
  <c r="D164" s="1"/>
  <c r="E164" s="1"/>
  <c r="C163"/>
  <c r="D163" s="1"/>
  <c r="E163" s="1"/>
  <c r="C162"/>
  <c r="D162" s="1"/>
  <c r="E162" s="1"/>
  <c r="C161"/>
  <c r="D161" s="1"/>
  <c r="E161" s="1"/>
  <c r="C160"/>
  <c r="D160" s="1"/>
  <c r="E160" s="1"/>
  <c r="C159"/>
  <c r="D159" s="1"/>
  <c r="E159" s="1"/>
  <c r="D158"/>
  <c r="E158" s="1"/>
  <c r="C158"/>
  <c r="C157"/>
  <c r="D157" s="1"/>
  <c r="E157" s="1"/>
  <c r="C156"/>
  <c r="D156" s="1"/>
  <c r="E156" s="1"/>
  <c r="C155"/>
  <c r="D155" s="1"/>
  <c r="E155" s="1"/>
  <c r="C154"/>
  <c r="D154" s="1"/>
  <c r="E154" s="1"/>
  <c r="C153"/>
  <c r="D153" s="1"/>
  <c r="E153" s="1"/>
  <c r="D152"/>
  <c r="E152" s="1"/>
  <c r="C152"/>
  <c r="C151"/>
  <c r="D151" s="1"/>
  <c r="E151" s="1"/>
  <c r="C150"/>
  <c r="D150" s="1"/>
  <c r="E150" s="1"/>
  <c r="C149"/>
  <c r="D149" s="1"/>
  <c r="E149" s="1"/>
  <c r="C148"/>
  <c r="D148" s="1"/>
  <c r="E148" s="1"/>
  <c r="D147"/>
  <c r="E147" s="1"/>
  <c r="C147"/>
  <c r="C146"/>
  <c r="D146" s="1"/>
  <c r="E146" s="1"/>
  <c r="C145"/>
  <c r="D145" s="1"/>
  <c r="E145" s="1"/>
  <c r="D144"/>
  <c r="E144" s="1"/>
  <c r="C144"/>
  <c r="C143"/>
  <c r="D143" s="1"/>
  <c r="E143" s="1"/>
  <c r="C142"/>
  <c r="D142" s="1"/>
  <c r="E142" s="1"/>
  <c r="C141"/>
  <c r="D141" s="1"/>
  <c r="E141" s="1"/>
  <c r="C140"/>
  <c r="D140" s="1"/>
  <c r="E140" s="1"/>
  <c r="C139"/>
  <c r="D139" s="1"/>
  <c r="E139" s="1"/>
  <c r="C138"/>
  <c r="D138" s="1"/>
  <c r="E138" s="1"/>
  <c r="C137"/>
  <c r="D137" s="1"/>
  <c r="E137" s="1"/>
  <c r="C136"/>
  <c r="D136" s="1"/>
  <c r="E136" s="1"/>
  <c r="D135"/>
  <c r="E135" s="1"/>
  <c r="C135"/>
  <c r="C134"/>
  <c r="D134" s="1"/>
  <c r="E134" s="1"/>
  <c r="C133"/>
  <c r="D133" s="1"/>
  <c r="E133" s="1"/>
  <c r="C132"/>
  <c r="D132" s="1"/>
  <c r="E132" s="1"/>
  <c r="C131"/>
  <c r="D131" s="1"/>
  <c r="E131" s="1"/>
  <c r="C130"/>
  <c r="D130" s="1"/>
  <c r="E130" s="1"/>
  <c r="C129"/>
  <c r="D129" s="1"/>
  <c r="E129" s="1"/>
  <c r="C128"/>
  <c r="D128" s="1"/>
  <c r="E128" s="1"/>
  <c r="C127"/>
  <c r="D127" s="1"/>
  <c r="E127" s="1"/>
  <c r="C126"/>
  <c r="D126" s="1"/>
  <c r="E126" s="1"/>
  <c r="C125"/>
  <c r="D125" s="1"/>
  <c r="E125" s="1"/>
  <c r="C124"/>
  <c r="D124" s="1"/>
  <c r="E124" s="1"/>
  <c r="C123"/>
  <c r="D123" s="1"/>
  <c r="E123" s="1"/>
  <c r="C122"/>
  <c r="D122" s="1"/>
  <c r="E122" s="1"/>
  <c r="C121"/>
  <c r="D121" s="1"/>
  <c r="E121" s="1"/>
  <c r="C120"/>
  <c r="D120" s="1"/>
  <c r="E120" s="1"/>
  <c r="E119"/>
  <c r="D119"/>
  <c r="C119"/>
  <c r="C118"/>
  <c r="D118" s="1"/>
  <c r="E118" s="1"/>
  <c r="C117"/>
  <c r="D117" s="1"/>
  <c r="E117" s="1"/>
  <c r="C116"/>
  <c r="D116" s="1"/>
  <c r="E116" s="1"/>
  <c r="C115"/>
  <c r="D115" s="1"/>
  <c r="E115" s="1"/>
  <c r="C114"/>
  <c r="D114" s="1"/>
  <c r="E114" s="1"/>
  <c r="C113"/>
  <c r="D113" s="1"/>
  <c r="E113" s="1"/>
  <c r="C112"/>
  <c r="D112" s="1"/>
  <c r="E112" s="1"/>
  <c r="C111"/>
  <c r="D111" s="1"/>
  <c r="E111" s="1"/>
  <c r="C110"/>
  <c r="D110" s="1"/>
  <c r="E110" s="1"/>
  <c r="C109"/>
  <c r="D109" s="1"/>
  <c r="E109" s="1"/>
  <c r="C108"/>
  <c r="D108" s="1"/>
  <c r="E108" s="1"/>
  <c r="C107"/>
  <c r="D107" s="1"/>
  <c r="E107" s="1"/>
  <c r="D106"/>
  <c r="E106" s="1"/>
  <c r="C106"/>
  <c r="C105"/>
  <c r="D105" s="1"/>
  <c r="E105" s="1"/>
  <c r="C104"/>
  <c r="D104" s="1"/>
  <c r="E104" s="1"/>
  <c r="C103"/>
  <c r="D103" s="1"/>
  <c r="E103" s="1"/>
  <c r="C102"/>
  <c r="D102" s="1"/>
  <c r="E102" s="1"/>
  <c r="C101"/>
  <c r="D101" s="1"/>
  <c r="E101" s="1"/>
  <c r="C100"/>
  <c r="D100" s="1"/>
  <c r="E100" s="1"/>
  <c r="C99"/>
  <c r="D99" s="1"/>
  <c r="E99" s="1"/>
  <c r="D98"/>
  <c r="E98" s="1"/>
  <c r="C98"/>
  <c r="C97"/>
  <c r="D97" s="1"/>
  <c r="E97" s="1"/>
  <c r="D96"/>
  <c r="E96" s="1"/>
  <c r="C96"/>
  <c r="C95"/>
  <c r="D95" s="1"/>
  <c r="E95" s="1"/>
  <c r="C94"/>
  <c r="D94" s="1"/>
  <c r="E94" s="1"/>
  <c r="C93"/>
  <c r="D93" s="1"/>
  <c r="E93" s="1"/>
  <c r="D92"/>
  <c r="E92" s="1"/>
  <c r="C92"/>
  <c r="C91"/>
  <c r="D91" s="1"/>
  <c r="E91" s="1"/>
  <c r="C90"/>
  <c r="D90" s="1"/>
  <c r="E90" s="1"/>
  <c r="C89"/>
  <c r="D89" s="1"/>
  <c r="E89" s="1"/>
  <c r="C88"/>
  <c r="D88" s="1"/>
  <c r="E88" s="1"/>
  <c r="C87"/>
  <c r="D87" s="1"/>
  <c r="E87" s="1"/>
  <c r="C86"/>
  <c r="D86" s="1"/>
  <c r="E86" s="1"/>
  <c r="C85"/>
  <c r="D85" s="1"/>
  <c r="E85" s="1"/>
  <c r="C84"/>
  <c r="D84" s="1"/>
  <c r="E84" s="1"/>
  <c r="C83"/>
  <c r="D83" s="1"/>
  <c r="E83" s="1"/>
  <c r="C82"/>
  <c r="D82" s="1"/>
  <c r="E82" s="1"/>
  <c r="C81"/>
  <c r="D81" s="1"/>
  <c r="E81" s="1"/>
  <c r="D80"/>
  <c r="E80" s="1"/>
  <c r="C80"/>
  <c r="C79"/>
  <c r="D79" s="1"/>
  <c r="E79" s="1"/>
  <c r="C78"/>
  <c r="D78" s="1"/>
  <c r="E78" s="1"/>
  <c r="D77"/>
  <c r="E77" s="1"/>
  <c r="C77"/>
  <c r="C76"/>
  <c r="D76" s="1"/>
  <c r="E76" s="1"/>
  <c r="C75"/>
  <c r="D75" s="1"/>
  <c r="E75" s="1"/>
  <c r="D74"/>
  <c r="E74" s="1"/>
  <c r="C74"/>
  <c r="C73"/>
  <c r="D73" s="1"/>
  <c r="E73" s="1"/>
  <c r="D72"/>
  <c r="E72" s="1"/>
  <c r="C72"/>
  <c r="C71"/>
  <c r="D71" s="1"/>
  <c r="E71" s="1"/>
  <c r="C70"/>
  <c r="D70" s="1"/>
  <c r="E70" s="1"/>
  <c r="C69"/>
  <c r="D69" s="1"/>
  <c r="E69" s="1"/>
  <c r="D68"/>
  <c r="E68" s="1"/>
  <c r="C68"/>
  <c r="C67"/>
  <c r="D67" s="1"/>
  <c r="E67" s="1"/>
  <c r="D66"/>
  <c r="E66" s="1"/>
  <c r="C66"/>
  <c r="C65"/>
  <c r="D65" s="1"/>
  <c r="E65" s="1"/>
  <c r="C64"/>
  <c r="D64" s="1"/>
  <c r="E64" s="1"/>
  <c r="C63"/>
  <c r="D63" s="1"/>
  <c r="E63" s="1"/>
  <c r="C62"/>
  <c r="D62" s="1"/>
  <c r="E62" s="1"/>
  <c r="C61"/>
  <c r="D61" s="1"/>
  <c r="E61" s="1"/>
  <c r="C60"/>
  <c r="D60" s="1"/>
  <c r="E60" s="1"/>
  <c r="C59"/>
  <c r="D59" s="1"/>
  <c r="E59" s="1"/>
  <c r="C58"/>
  <c r="D58" s="1"/>
  <c r="E58" s="1"/>
  <c r="C57"/>
  <c r="D57" s="1"/>
  <c r="E57" s="1"/>
  <c r="D56"/>
  <c r="E56" s="1"/>
  <c r="C56"/>
  <c r="C55"/>
  <c r="D55" s="1"/>
  <c r="E55" s="1"/>
  <c r="C54"/>
  <c r="D54" s="1"/>
  <c r="E54" s="1"/>
  <c r="D53"/>
  <c r="E53" s="1"/>
  <c r="C53"/>
  <c r="E52"/>
  <c r="D52"/>
  <c r="C52"/>
  <c r="C51"/>
  <c r="D51" s="1"/>
  <c r="E51" s="1"/>
  <c r="C50"/>
  <c r="D50" s="1"/>
  <c r="E50" s="1"/>
  <c r="D49"/>
  <c r="E49" s="1"/>
  <c r="C49"/>
  <c r="D48"/>
  <c r="E48" s="1"/>
  <c r="C48"/>
  <c r="C47"/>
  <c r="D47" s="1"/>
  <c r="E47" s="1"/>
  <c r="C46"/>
  <c r="D46" s="1"/>
  <c r="E46" s="1"/>
  <c r="C45"/>
  <c r="D45" s="1"/>
  <c r="E45" s="1"/>
  <c r="D44"/>
  <c r="E44" s="1"/>
  <c r="C44"/>
  <c r="C43"/>
  <c r="D43" s="1"/>
  <c r="E43" s="1"/>
  <c r="C42"/>
  <c r="D42" s="1"/>
  <c r="E42" s="1"/>
  <c r="C41"/>
  <c r="D41" s="1"/>
  <c r="E41" s="1"/>
  <c r="C40"/>
  <c r="D40" s="1"/>
  <c r="E40" s="1"/>
  <c r="C39"/>
  <c r="D39" s="1"/>
  <c r="E39" s="1"/>
  <c r="D38"/>
  <c r="E38" s="1"/>
  <c r="C38"/>
  <c r="C37"/>
  <c r="D37" s="1"/>
  <c r="E37" s="1"/>
  <c r="C36"/>
  <c r="D36" s="1"/>
  <c r="E36" s="1"/>
  <c r="C35"/>
  <c r="D35" s="1"/>
  <c r="E35" s="1"/>
  <c r="C34"/>
  <c r="D34" s="1"/>
  <c r="E34" s="1"/>
  <c r="C33"/>
  <c r="D33" s="1"/>
  <c r="E33" s="1"/>
  <c r="D32"/>
  <c r="E32" s="1"/>
  <c r="C32"/>
  <c r="C31"/>
  <c r="D31" s="1"/>
  <c r="E31" s="1"/>
  <c r="C30"/>
  <c r="D30" s="1"/>
  <c r="E30" s="1"/>
  <c r="C29"/>
  <c r="D29" s="1"/>
  <c r="E29" s="1"/>
  <c r="C28"/>
  <c r="D28" s="1"/>
  <c r="E28" s="1"/>
  <c r="C27"/>
  <c r="D27" s="1"/>
  <c r="E27" s="1"/>
  <c r="C26"/>
  <c r="D26" s="1"/>
  <c r="E26" s="1"/>
  <c r="C25"/>
  <c r="D25" s="1"/>
  <c r="E25" s="1"/>
  <c r="C24"/>
  <c r="D24" s="1"/>
  <c r="E24" s="1"/>
  <c r="C23"/>
  <c r="D23" s="1"/>
  <c r="E23" s="1"/>
  <c r="C22"/>
  <c r="D22" s="1"/>
  <c r="E22" s="1"/>
  <c r="E21"/>
  <c r="D21"/>
  <c r="C21"/>
  <c r="C20"/>
  <c r="D20" s="1"/>
  <c r="E20" s="1"/>
  <c r="C19"/>
  <c r="D19" s="1"/>
  <c r="E19" s="1"/>
  <c r="D18"/>
  <c r="E18" s="1"/>
  <c r="C18"/>
  <c r="C17"/>
  <c r="D17" s="1"/>
  <c r="E17" s="1"/>
  <c r="C16"/>
  <c r="D16" s="1"/>
  <c r="E16" s="1"/>
  <c r="C15"/>
  <c r="D15" s="1"/>
  <c r="E15" s="1"/>
  <c r="C14"/>
  <c r="D14" s="1"/>
  <c r="E14" s="1"/>
  <c r="C13"/>
  <c r="D13" s="1"/>
  <c r="E13" s="1"/>
  <c r="D12"/>
  <c r="E12" s="1"/>
  <c r="C12"/>
  <c r="C11"/>
  <c r="D11" s="1"/>
  <c r="E11" s="1"/>
  <c r="D10"/>
  <c r="E10" s="1"/>
  <c r="C10"/>
  <c r="D9"/>
  <c r="E9" s="1"/>
  <c r="C9"/>
  <c r="E8"/>
  <c r="D8"/>
  <c r="C8"/>
  <c r="C7"/>
  <c r="D7" s="1"/>
  <c r="E7" s="1"/>
  <c r="O106" l="1"/>
  <c r="O90"/>
  <c r="O74"/>
  <c r="O105"/>
  <c r="O73"/>
  <c r="O99"/>
  <c r="O83"/>
  <c r="O77" l="1"/>
  <c r="O76"/>
  <c r="O79"/>
  <c r="O97"/>
  <c r="O86"/>
  <c r="O101"/>
  <c r="O72"/>
  <c r="O104"/>
  <c r="O75"/>
  <c r="O91"/>
  <c r="O107"/>
  <c r="O89"/>
  <c r="O82"/>
  <c r="O98"/>
  <c r="O93"/>
  <c r="O84"/>
  <c r="O100"/>
  <c r="O92"/>
  <c r="O95"/>
  <c r="O102"/>
  <c r="O88"/>
  <c r="O87"/>
  <c r="O103"/>
  <c r="O81"/>
  <c r="O78"/>
  <c r="O94"/>
  <c r="O85"/>
  <c r="O80"/>
  <c r="O96"/>
  <c r="J52" i="38"/>
  <c r="K66" i="13"/>
  <c r="G9" i="66" s="1"/>
  <c r="L66" i="13"/>
  <c r="G8" i="66" s="1"/>
  <c r="M66" i="13"/>
  <c r="G7" i="66" s="1"/>
  <c r="N66" i="13"/>
  <c r="G6" i="66" s="1"/>
  <c r="C8" i="70"/>
  <c r="F47" i="55"/>
  <c r="G47" s="1"/>
  <c r="F48"/>
  <c r="G48" s="1"/>
  <c r="F49"/>
  <c r="G49" s="1"/>
  <c r="F50"/>
  <c r="G50" s="1"/>
  <c r="F51"/>
  <c r="G51" s="1"/>
  <c r="F52"/>
  <c r="G52" s="1"/>
  <c r="F53"/>
  <c r="G53" s="1"/>
  <c r="F54"/>
  <c r="G54" s="1"/>
  <c r="F55"/>
  <c r="G55" s="1"/>
  <c r="F56"/>
  <c r="G56" s="1"/>
  <c r="F57"/>
  <c r="G57" s="1"/>
  <c r="F58"/>
  <c r="G58" s="1"/>
  <c r="F59"/>
  <c r="G59" s="1"/>
  <c r="F60"/>
  <c r="G60" s="1"/>
  <c r="F61"/>
  <c r="G61" s="1"/>
  <c r="F62"/>
  <c r="G62" s="1"/>
  <c r="F63"/>
  <c r="G63" s="1"/>
  <c r="F64"/>
  <c r="G64" s="1"/>
  <c r="F65"/>
  <c r="G65" s="1"/>
  <c r="F66"/>
  <c r="G66" s="1"/>
  <c r="F67"/>
  <c r="G67" s="1"/>
  <c r="F68"/>
  <c r="G68" s="1"/>
  <c r="F69"/>
  <c r="G69" s="1"/>
  <c r="F70"/>
  <c r="G70" s="1"/>
  <c r="F71"/>
  <c r="G71" s="1"/>
  <c r="F46"/>
  <c r="G46" s="1"/>
  <c r="B305" i="57" l="1"/>
  <c r="C305" s="1"/>
  <c r="D305" s="1"/>
  <c r="B304"/>
  <c r="C304" s="1"/>
  <c r="D304" s="1"/>
  <c r="B303"/>
  <c r="C303" s="1"/>
  <c r="D303" s="1"/>
  <c r="B302"/>
  <c r="C302" s="1"/>
  <c r="D302" s="1"/>
  <c r="B301"/>
  <c r="C301" s="1"/>
  <c r="D301" s="1"/>
  <c r="B300"/>
  <c r="C300" s="1"/>
  <c r="D300" s="1"/>
  <c r="B299"/>
  <c r="C299" s="1"/>
  <c r="D299" s="1"/>
  <c r="B298"/>
  <c r="C298" s="1"/>
  <c r="D298" s="1"/>
  <c r="B297"/>
  <c r="C297" s="1"/>
  <c r="D297" s="1"/>
  <c r="B296"/>
  <c r="C296" s="1"/>
  <c r="D296" s="1"/>
  <c r="B295"/>
  <c r="C295" s="1"/>
  <c r="D295" s="1"/>
  <c r="B294"/>
  <c r="C294" s="1"/>
  <c r="D294" s="1"/>
  <c r="B293"/>
  <c r="C293" s="1"/>
  <c r="D293" s="1"/>
  <c r="B292"/>
  <c r="C292" s="1"/>
  <c r="D292" s="1"/>
  <c r="B291"/>
  <c r="C291" s="1"/>
  <c r="D291" s="1"/>
  <c r="B290"/>
  <c r="C290" s="1"/>
  <c r="D290" s="1"/>
  <c r="B289"/>
  <c r="C289" s="1"/>
  <c r="D289" s="1"/>
  <c r="B288"/>
  <c r="C288" s="1"/>
  <c r="D288" s="1"/>
  <c r="B287"/>
  <c r="C287" s="1"/>
  <c r="D287" s="1"/>
  <c r="B286"/>
  <c r="C286" s="1"/>
  <c r="D286" s="1"/>
  <c r="B285"/>
  <c r="C285" s="1"/>
  <c r="D285" s="1"/>
  <c r="B284"/>
  <c r="C284" s="1"/>
  <c r="D284" s="1"/>
  <c r="B283"/>
  <c r="C283" s="1"/>
  <c r="D283" s="1"/>
  <c r="B282"/>
  <c r="C282" s="1"/>
  <c r="D282" s="1"/>
  <c r="B281"/>
  <c r="C281" s="1"/>
  <c r="D281" s="1"/>
  <c r="B280"/>
  <c r="C280" s="1"/>
  <c r="D280" s="1"/>
  <c r="B279"/>
  <c r="C279" s="1"/>
  <c r="D279" s="1"/>
  <c r="B278"/>
  <c r="C278" s="1"/>
  <c r="D278" s="1"/>
  <c r="B277"/>
  <c r="C277" s="1"/>
  <c r="D277" s="1"/>
  <c r="B276"/>
  <c r="C276" s="1"/>
  <c r="D276" s="1"/>
  <c r="B275"/>
  <c r="C275" s="1"/>
  <c r="D275" s="1"/>
  <c r="B274"/>
  <c r="C274" s="1"/>
  <c r="D274" s="1"/>
  <c r="B273"/>
  <c r="C273" s="1"/>
  <c r="D273" s="1"/>
  <c r="B272"/>
  <c r="C272" s="1"/>
  <c r="D272" s="1"/>
  <c r="B271"/>
  <c r="C271" s="1"/>
  <c r="D271" s="1"/>
  <c r="B270"/>
  <c r="C270" s="1"/>
  <c r="D270" s="1"/>
  <c r="B269"/>
  <c r="C269" s="1"/>
  <c r="D269" s="1"/>
  <c r="B268"/>
  <c r="C268" s="1"/>
  <c r="D268" s="1"/>
  <c r="B267"/>
  <c r="C267" s="1"/>
  <c r="D267" s="1"/>
  <c r="B266"/>
  <c r="C266" s="1"/>
  <c r="D266" s="1"/>
  <c r="B265"/>
  <c r="C265" s="1"/>
  <c r="D265" s="1"/>
  <c r="B264"/>
  <c r="C264" s="1"/>
  <c r="D264" s="1"/>
  <c r="B263"/>
  <c r="C263" s="1"/>
  <c r="D263" s="1"/>
  <c r="B262"/>
  <c r="C262" s="1"/>
  <c r="D262" s="1"/>
  <c r="B261"/>
  <c r="C261" s="1"/>
  <c r="D261" s="1"/>
  <c r="B260"/>
  <c r="C260" s="1"/>
  <c r="D260" s="1"/>
  <c r="B259"/>
  <c r="C259" s="1"/>
  <c r="D259" s="1"/>
  <c r="B258"/>
  <c r="C258" s="1"/>
  <c r="D258" s="1"/>
  <c r="B257"/>
  <c r="C257" s="1"/>
  <c r="D257" s="1"/>
  <c r="B256"/>
  <c r="C256" s="1"/>
  <c r="D256" s="1"/>
  <c r="B255"/>
  <c r="C255" s="1"/>
  <c r="D255" s="1"/>
  <c r="B254"/>
  <c r="C254" s="1"/>
  <c r="D254" s="1"/>
  <c r="B253"/>
  <c r="C253" s="1"/>
  <c r="D253" s="1"/>
  <c r="B252"/>
  <c r="C252" s="1"/>
  <c r="D252" s="1"/>
  <c r="B251"/>
  <c r="C251" s="1"/>
  <c r="D251" s="1"/>
  <c r="B250"/>
  <c r="C250" s="1"/>
  <c r="D250" s="1"/>
  <c r="B249"/>
  <c r="C249" s="1"/>
  <c r="D249" s="1"/>
  <c r="B248"/>
  <c r="C248" s="1"/>
  <c r="D248" s="1"/>
  <c r="B247"/>
  <c r="C247" s="1"/>
  <c r="D247" s="1"/>
  <c r="B246"/>
  <c r="C246" s="1"/>
  <c r="D246" s="1"/>
  <c r="B245"/>
  <c r="C245" s="1"/>
  <c r="D245" s="1"/>
  <c r="B244"/>
  <c r="C244" s="1"/>
  <c r="D244" s="1"/>
  <c r="B243"/>
  <c r="C243" s="1"/>
  <c r="D243" s="1"/>
  <c r="B242"/>
  <c r="C242" s="1"/>
  <c r="D242" s="1"/>
  <c r="B241"/>
  <c r="C241" s="1"/>
  <c r="D241" s="1"/>
  <c r="B240"/>
  <c r="C240" s="1"/>
  <c r="D240" s="1"/>
  <c r="B239"/>
  <c r="C239" s="1"/>
  <c r="D239" s="1"/>
  <c r="B238"/>
  <c r="C238" s="1"/>
  <c r="D238" s="1"/>
  <c r="B237"/>
  <c r="C237" s="1"/>
  <c r="D237" s="1"/>
  <c r="B236"/>
  <c r="C236" s="1"/>
  <c r="D236" s="1"/>
  <c r="B235"/>
  <c r="C235" s="1"/>
  <c r="D235" s="1"/>
  <c r="B234"/>
  <c r="C234" s="1"/>
  <c r="D234" s="1"/>
  <c r="B233"/>
  <c r="C233" s="1"/>
  <c r="D233" s="1"/>
  <c r="B232"/>
  <c r="C232" s="1"/>
  <c r="D232" s="1"/>
  <c r="B231"/>
  <c r="C231" s="1"/>
  <c r="D231" s="1"/>
  <c r="B230"/>
  <c r="C230" s="1"/>
  <c r="D230" s="1"/>
  <c r="B229"/>
  <c r="C229" s="1"/>
  <c r="D229" s="1"/>
  <c r="B228"/>
  <c r="C228" s="1"/>
  <c r="D228" s="1"/>
  <c r="B227"/>
  <c r="C227" s="1"/>
  <c r="D227" s="1"/>
  <c r="B226"/>
  <c r="C226" s="1"/>
  <c r="D226" s="1"/>
  <c r="B225"/>
  <c r="C225" s="1"/>
  <c r="D225" s="1"/>
  <c r="B224"/>
  <c r="C224" s="1"/>
  <c r="D224" s="1"/>
  <c r="B223"/>
  <c r="C223" s="1"/>
  <c r="D223" s="1"/>
  <c r="B222"/>
  <c r="C222" s="1"/>
  <c r="D222" s="1"/>
  <c r="B221"/>
  <c r="C221" s="1"/>
  <c r="D221" s="1"/>
  <c r="B220"/>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202"/>
  <c r="C202" s="1"/>
  <c r="D202" s="1"/>
  <c r="B201"/>
  <c r="C201" s="1"/>
  <c r="D201" s="1"/>
  <c r="B200"/>
  <c r="C200" s="1"/>
  <c r="D200" s="1"/>
  <c r="B199"/>
  <c r="C199" s="1"/>
  <c r="D199" s="1"/>
  <c r="B198"/>
  <c r="C198" s="1"/>
  <c r="D198" s="1"/>
  <c r="B197"/>
  <c r="C197" s="1"/>
  <c r="D197" s="1"/>
  <c r="B196"/>
  <c r="C196" s="1"/>
  <c r="D196" s="1"/>
  <c r="B195"/>
  <c r="C195" s="1"/>
  <c r="D195" s="1"/>
  <c r="B194"/>
  <c r="C194" s="1"/>
  <c r="D194" s="1"/>
  <c r="B193"/>
  <c r="C193" s="1"/>
  <c r="D193" s="1"/>
  <c r="B192"/>
  <c r="C192" s="1"/>
  <c r="D192" s="1"/>
  <c r="B191"/>
  <c r="C191" s="1"/>
  <c r="D191" s="1"/>
  <c r="B190"/>
  <c r="C190" s="1"/>
  <c r="D190" s="1"/>
  <c r="B189"/>
  <c r="C189" s="1"/>
  <c r="D189" s="1"/>
  <c r="B188"/>
  <c r="C188" s="1"/>
  <c r="D188" s="1"/>
  <c r="B187"/>
  <c r="C187" s="1"/>
  <c r="D187" s="1"/>
  <c r="B186"/>
  <c r="C186" s="1"/>
  <c r="D186" s="1"/>
  <c r="B185"/>
  <c r="C185" s="1"/>
  <c r="D185" s="1"/>
  <c r="B184"/>
  <c r="C184" s="1"/>
  <c r="D184" s="1"/>
  <c r="B183"/>
  <c r="C183" s="1"/>
  <c r="D183" s="1"/>
  <c r="B182"/>
  <c r="C182" s="1"/>
  <c r="D182" s="1"/>
  <c r="B181"/>
  <c r="C181" s="1"/>
  <c r="D181" s="1"/>
  <c r="B180"/>
  <c r="C180" s="1"/>
  <c r="D180" s="1"/>
  <c r="B179"/>
  <c r="C179" s="1"/>
  <c r="D179" s="1"/>
  <c r="B178"/>
  <c r="C178" s="1"/>
  <c r="D178" s="1"/>
  <c r="B177"/>
  <c r="C177" s="1"/>
  <c r="D177" s="1"/>
  <c r="B176"/>
  <c r="C176" s="1"/>
  <c r="D176" s="1"/>
  <c r="B175"/>
  <c r="C175" s="1"/>
  <c r="D175" s="1"/>
  <c r="B174"/>
  <c r="C174" s="1"/>
  <c r="D174" s="1"/>
  <c r="B173"/>
  <c r="C173" s="1"/>
  <c r="D173" s="1"/>
  <c r="B172"/>
  <c r="C172" s="1"/>
  <c r="D172" s="1"/>
  <c r="B171"/>
  <c r="C171" s="1"/>
  <c r="D171" s="1"/>
  <c r="B170"/>
  <c r="C170" s="1"/>
  <c r="D170" s="1"/>
  <c r="B169"/>
  <c r="C169" s="1"/>
  <c r="D169" s="1"/>
  <c r="B168"/>
  <c r="C168" s="1"/>
  <c r="D168" s="1"/>
  <c r="B167"/>
  <c r="C167" s="1"/>
  <c r="D167" s="1"/>
  <c r="B166"/>
  <c r="C166" s="1"/>
  <c r="D166" s="1"/>
  <c r="B165"/>
  <c r="C165" s="1"/>
  <c r="D165" s="1"/>
  <c r="B164"/>
  <c r="C164" s="1"/>
  <c r="D164" s="1"/>
  <c r="B163"/>
  <c r="C163" s="1"/>
  <c r="D163" s="1"/>
  <c r="B162"/>
  <c r="C162" s="1"/>
  <c r="D162" s="1"/>
  <c r="B161"/>
  <c r="C161" s="1"/>
  <c r="D161" s="1"/>
  <c r="B160"/>
  <c r="C160" s="1"/>
  <c r="D160" s="1"/>
  <c r="B159"/>
  <c r="C159" s="1"/>
  <c r="D159" s="1"/>
  <c r="B158"/>
  <c r="C158" s="1"/>
  <c r="D158" s="1"/>
  <c r="B157"/>
  <c r="C157" s="1"/>
  <c r="D157" s="1"/>
  <c r="B156"/>
  <c r="C156" s="1"/>
  <c r="D156" s="1"/>
  <c r="B155"/>
  <c r="C155" s="1"/>
  <c r="D155" s="1"/>
  <c r="B154"/>
  <c r="C154" s="1"/>
  <c r="D154" s="1"/>
  <c r="B153"/>
  <c r="C153" s="1"/>
  <c r="D153" s="1"/>
  <c r="B152"/>
  <c r="C152" s="1"/>
  <c r="D152" s="1"/>
  <c r="B151"/>
  <c r="C151" s="1"/>
  <c r="D151" s="1"/>
  <c r="B150"/>
  <c r="C150" s="1"/>
  <c r="D150" s="1"/>
  <c r="B149"/>
  <c r="C149" s="1"/>
  <c r="D149" s="1"/>
  <c r="B148"/>
  <c r="C148" s="1"/>
  <c r="D148" s="1"/>
  <c r="B147"/>
  <c r="C147" s="1"/>
  <c r="D147" s="1"/>
  <c r="B146"/>
  <c r="C146" s="1"/>
  <c r="D146" s="1"/>
  <c r="B145"/>
  <c r="C145" s="1"/>
  <c r="D145" s="1"/>
  <c r="B144"/>
  <c r="C144" s="1"/>
  <c r="D144" s="1"/>
  <c r="B143"/>
  <c r="C143" s="1"/>
  <c r="D143" s="1"/>
  <c r="B142"/>
  <c r="C142" s="1"/>
  <c r="D142" s="1"/>
  <c r="B141"/>
  <c r="C141" s="1"/>
  <c r="D141" s="1"/>
  <c r="B140"/>
  <c r="C140" s="1"/>
  <c r="D140" s="1"/>
  <c r="B139"/>
  <c r="C139" s="1"/>
  <c r="D139" s="1"/>
  <c r="B138"/>
  <c r="C138" s="1"/>
  <c r="D138" s="1"/>
  <c r="B137"/>
  <c r="C137" s="1"/>
  <c r="D137" s="1"/>
  <c r="B136"/>
  <c r="C136" s="1"/>
  <c r="D136" s="1"/>
  <c r="B135"/>
  <c r="C135" s="1"/>
  <c r="D135" s="1"/>
  <c r="B134"/>
  <c r="C134" s="1"/>
  <c r="D134" s="1"/>
  <c r="B133"/>
  <c r="C133" s="1"/>
  <c r="D133" s="1"/>
  <c r="B132"/>
  <c r="C132" s="1"/>
  <c r="D132" s="1"/>
  <c r="B131"/>
  <c r="C131" s="1"/>
  <c r="D131" s="1"/>
  <c r="B130"/>
  <c r="C130" s="1"/>
  <c r="D130" s="1"/>
  <c r="B129"/>
  <c r="C129" s="1"/>
  <c r="D129" s="1"/>
  <c r="B128"/>
  <c r="C128" s="1"/>
  <c r="D128" s="1"/>
  <c r="B127"/>
  <c r="C127" s="1"/>
  <c r="D127" s="1"/>
  <c r="B126"/>
  <c r="C126" s="1"/>
  <c r="D126" s="1"/>
  <c r="B125"/>
  <c r="C125" s="1"/>
  <c r="D125" s="1"/>
  <c r="B124"/>
  <c r="C124" s="1"/>
  <c r="D124" s="1"/>
  <c r="B123"/>
  <c r="C123" s="1"/>
  <c r="D123" s="1"/>
  <c r="B122"/>
  <c r="C122" s="1"/>
  <c r="D122" s="1"/>
  <c r="B121"/>
  <c r="C121" s="1"/>
  <c r="D121" s="1"/>
  <c r="B120"/>
  <c r="C120" s="1"/>
  <c r="D120" s="1"/>
  <c r="B119"/>
  <c r="C119" s="1"/>
  <c r="D119" s="1"/>
  <c r="B118"/>
  <c r="C118" s="1"/>
  <c r="D118" s="1"/>
  <c r="B117"/>
  <c r="C117" s="1"/>
  <c r="D117" s="1"/>
  <c r="B116"/>
  <c r="C116" s="1"/>
  <c r="D116" s="1"/>
  <c r="B115"/>
  <c r="C115" s="1"/>
  <c r="D115" s="1"/>
  <c r="B114"/>
  <c r="C114" s="1"/>
  <c r="D114" s="1"/>
  <c r="B113"/>
  <c r="C113" s="1"/>
  <c r="D113" s="1"/>
  <c r="B112"/>
  <c r="C112" s="1"/>
  <c r="D112" s="1"/>
  <c r="B111"/>
  <c r="C111" s="1"/>
  <c r="D111" s="1"/>
  <c r="B110"/>
  <c r="C110" s="1"/>
  <c r="D110" s="1"/>
  <c r="B109"/>
  <c r="C109" s="1"/>
  <c r="D109" s="1"/>
  <c r="B108"/>
  <c r="C108" s="1"/>
  <c r="D108" s="1"/>
  <c r="B107"/>
  <c r="C107" s="1"/>
  <c r="D107" s="1"/>
  <c r="B106"/>
  <c r="C106" s="1"/>
  <c r="D106" s="1"/>
  <c r="B105"/>
  <c r="C105" s="1"/>
  <c r="D105" s="1"/>
  <c r="B104"/>
  <c r="C104" s="1"/>
  <c r="D104" s="1"/>
  <c r="B103"/>
  <c r="C103" s="1"/>
  <c r="D103" s="1"/>
  <c r="B102"/>
  <c r="C102" s="1"/>
  <c r="D102" s="1"/>
  <c r="B101"/>
  <c r="C101" s="1"/>
  <c r="D101" s="1"/>
  <c r="B100"/>
  <c r="C100" s="1"/>
  <c r="D100" s="1"/>
  <c r="B99"/>
  <c r="C99" s="1"/>
  <c r="D99" s="1"/>
  <c r="B98"/>
  <c r="C98" s="1"/>
  <c r="D98" s="1"/>
  <c r="B97"/>
  <c r="C97" s="1"/>
  <c r="D97" s="1"/>
  <c r="B96"/>
  <c r="C96" s="1"/>
  <c r="D96" s="1"/>
  <c r="B95"/>
  <c r="C95" s="1"/>
  <c r="D95" s="1"/>
  <c r="B94"/>
  <c r="C94" s="1"/>
  <c r="D94" s="1"/>
  <c r="B93"/>
  <c r="C93" s="1"/>
  <c r="D93" s="1"/>
  <c r="B92"/>
  <c r="C92" s="1"/>
  <c r="D92" s="1"/>
  <c r="B91"/>
  <c r="C91" s="1"/>
  <c r="D91" s="1"/>
  <c r="B90"/>
  <c r="C90" s="1"/>
  <c r="D90" s="1"/>
  <c r="B89"/>
  <c r="C89" s="1"/>
  <c r="D89" s="1"/>
  <c r="B88"/>
  <c r="C88" s="1"/>
  <c r="D88" s="1"/>
  <c r="B87"/>
  <c r="C87" s="1"/>
  <c r="D87" s="1"/>
  <c r="B86"/>
  <c r="C86" s="1"/>
  <c r="D86" s="1"/>
  <c r="B85"/>
  <c r="C85" s="1"/>
  <c r="D85" s="1"/>
  <c r="B84"/>
  <c r="C84" s="1"/>
  <c r="D84" s="1"/>
  <c r="B83"/>
  <c r="C83" s="1"/>
  <c r="D83" s="1"/>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B69"/>
  <c r="C69" s="1"/>
  <c r="D69" s="1"/>
  <c r="B68"/>
  <c r="C68" s="1"/>
  <c r="D68" s="1"/>
  <c r="B67"/>
  <c r="C67" s="1"/>
  <c r="D67" s="1"/>
  <c r="B66"/>
  <c r="C66" s="1"/>
  <c r="D66" s="1"/>
  <c r="B65"/>
  <c r="C65" s="1"/>
  <c r="D65" s="1"/>
  <c r="B64"/>
  <c r="C64" s="1"/>
  <c r="D64" s="1"/>
  <c r="B63"/>
  <c r="C63" s="1"/>
  <c r="D63" s="1"/>
  <c r="B62"/>
  <c r="C62" s="1"/>
  <c r="D62" s="1"/>
  <c r="B61"/>
  <c r="C61" s="1"/>
  <c r="D61" s="1"/>
  <c r="B60"/>
  <c r="C60" s="1"/>
  <c r="D60" s="1"/>
  <c r="B59"/>
  <c r="C59" s="1"/>
  <c r="D59"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AI109" l="1"/>
  <c r="AE109"/>
  <c r="AA109"/>
  <c r="W109"/>
  <c r="AI108"/>
  <c r="AE108"/>
  <c r="AA108"/>
  <c r="W108"/>
  <c r="AI107"/>
  <c r="AE107"/>
  <c r="AA107"/>
  <c r="W107"/>
  <c r="AI106"/>
  <c r="AE106"/>
  <c r="AA106"/>
  <c r="W106"/>
  <c r="AI105"/>
  <c r="AE105"/>
  <c r="AA105"/>
  <c r="W105"/>
  <c r="AI104"/>
  <c r="AE104"/>
  <c r="AA104"/>
  <c r="W104"/>
  <c r="AI103"/>
  <c r="AE103"/>
  <c r="AA103"/>
  <c r="W103"/>
  <c r="AI102"/>
  <c r="AE102"/>
  <c r="AA102"/>
  <c r="W102"/>
  <c r="AI101"/>
  <c r="AE101"/>
  <c r="AA101"/>
  <c r="W101"/>
  <c r="AI100"/>
  <c r="AE100"/>
  <c r="AA100"/>
  <c r="W100"/>
  <c r="AI99"/>
  <c r="AE99"/>
  <c r="AA99"/>
  <c r="W99"/>
  <c r="AI98"/>
  <c r="AE98"/>
  <c r="AA98"/>
  <c r="W98"/>
  <c r="AI97"/>
  <c r="AE97"/>
  <c r="AA97"/>
  <c r="W97"/>
  <c r="AI96"/>
  <c r="AE96"/>
  <c r="AA96"/>
  <c r="W96"/>
  <c r="AI95"/>
  <c r="AE95"/>
  <c r="AA95"/>
  <c r="W95"/>
  <c r="AI94"/>
  <c r="AE94"/>
  <c r="AA94"/>
  <c r="W94"/>
  <c r="AI93"/>
  <c r="AE93"/>
  <c r="AA93"/>
  <c r="W93"/>
  <c r="AI92"/>
  <c r="AE92"/>
  <c r="AA92"/>
  <c r="W92"/>
  <c r="AI91"/>
  <c r="AE91"/>
  <c r="AA91"/>
  <c r="W91"/>
  <c r="AI90"/>
  <c r="AE90"/>
  <c r="AA90"/>
  <c r="W90"/>
  <c r="AI89"/>
  <c r="AE89"/>
  <c r="AA89"/>
  <c r="W89"/>
  <c r="AI88"/>
  <c r="AE88"/>
  <c r="AA88"/>
  <c r="W88"/>
  <c r="AI87"/>
  <c r="AE87"/>
  <c r="AA87"/>
  <c r="W87"/>
  <c r="AI86"/>
  <c r="AE86"/>
  <c r="AA86"/>
  <c r="W86"/>
  <c r="AI85"/>
  <c r="AE85"/>
  <c r="AA85"/>
  <c r="W85"/>
  <c r="AI84"/>
  <c r="AE84"/>
  <c r="AA84"/>
  <c r="W84"/>
  <c r="AI83"/>
  <c r="AE83"/>
  <c r="AA83"/>
  <c r="W83"/>
  <c r="AI82"/>
  <c r="AE82"/>
  <c r="AA82"/>
  <c r="W82"/>
  <c r="AI81"/>
  <c r="AE81"/>
  <c r="AA81"/>
  <c r="W81"/>
  <c r="AI80"/>
  <c r="AE80"/>
  <c r="AA80"/>
  <c r="W80"/>
  <c r="AI79"/>
  <c r="AE79"/>
  <c r="AA79"/>
  <c r="W79"/>
  <c r="AI78"/>
  <c r="AE78"/>
  <c r="AA78"/>
  <c r="W78"/>
  <c r="AI77"/>
  <c r="AE77"/>
  <c r="AA77"/>
  <c r="W77"/>
  <c r="AI76"/>
  <c r="AE76"/>
  <c r="AA76"/>
  <c r="W76"/>
  <c r="AI75"/>
  <c r="AE75"/>
  <c r="AA75"/>
  <c r="W75"/>
  <c r="AI74"/>
  <c r="AE74"/>
  <c r="AA74"/>
  <c r="W74"/>
  <c r="AI73"/>
  <c r="AE73"/>
  <c r="AA73"/>
  <c r="W73"/>
  <c r="AI72"/>
  <c r="AE72"/>
  <c r="AA72"/>
  <c r="W72"/>
  <c r="AI71"/>
  <c r="AE71"/>
  <c r="AA71"/>
  <c r="W71"/>
  <c r="AI70"/>
  <c r="AE70"/>
  <c r="AA70"/>
  <c r="W70"/>
  <c r="AI69"/>
  <c r="AE69"/>
  <c r="AA69"/>
  <c r="W69"/>
  <c r="AI68"/>
  <c r="AE68"/>
  <c r="AA68"/>
  <c r="W68"/>
  <c r="AI67"/>
  <c r="AE67"/>
  <c r="AA67"/>
  <c r="W67"/>
  <c r="AI66"/>
  <c r="AE66"/>
  <c r="AA66"/>
  <c r="W66"/>
  <c r="AI65"/>
  <c r="AE65"/>
  <c r="AA65"/>
  <c r="W65"/>
  <c r="AI64"/>
  <c r="AE64"/>
  <c r="AA64"/>
  <c r="W64"/>
  <c r="AI63"/>
  <c r="AE63"/>
  <c r="AA63"/>
  <c r="W63"/>
  <c r="AI62"/>
  <c r="AE62"/>
  <c r="AA62"/>
  <c r="W62"/>
  <c r="AI61"/>
  <c r="AE61"/>
  <c r="AA61"/>
  <c r="W61"/>
  <c r="AI60"/>
  <c r="AE60"/>
  <c r="AA60"/>
  <c r="W60"/>
  <c r="AI59"/>
  <c r="AE59"/>
  <c r="AA59"/>
  <c r="W59"/>
  <c r="AI58"/>
  <c r="AE58"/>
  <c r="AA58"/>
  <c r="W58"/>
  <c r="AI57"/>
  <c r="AE57"/>
  <c r="AA57"/>
  <c r="W57"/>
  <c r="AI56"/>
  <c r="AE56"/>
  <c r="AA56"/>
  <c r="W56"/>
  <c r="AI55"/>
  <c r="AE55"/>
  <c r="AA55"/>
  <c r="W55"/>
  <c r="AI54"/>
  <c r="AE54"/>
  <c r="AA54"/>
  <c r="W54"/>
  <c r="AI53"/>
  <c r="AE53"/>
  <c r="AA53"/>
  <c r="W53"/>
  <c r="AI52"/>
  <c r="AE52"/>
  <c r="AA52"/>
  <c r="W52"/>
  <c r="AI51"/>
  <c r="AE51"/>
  <c r="AA51"/>
  <c r="W51"/>
  <c r="AI50"/>
  <c r="AE50"/>
  <c r="AA50"/>
  <c r="W50"/>
  <c r="AI49"/>
  <c r="AE49"/>
  <c r="AA49"/>
  <c r="W49"/>
  <c r="AI48"/>
  <c r="AE48"/>
  <c r="AA48"/>
  <c r="W48"/>
  <c r="AJ109"/>
  <c r="AF109"/>
  <c r="AB109"/>
  <c r="X109"/>
  <c r="AJ108"/>
  <c r="AF108"/>
  <c r="AB108"/>
  <c r="X108"/>
  <c r="AJ107"/>
  <c r="AF107"/>
  <c r="AB107"/>
  <c r="X107"/>
  <c r="AJ106"/>
  <c r="AF106"/>
  <c r="AB106"/>
  <c r="X106"/>
  <c r="AJ105"/>
  <c r="AF105"/>
  <c r="AB105"/>
  <c r="X105"/>
  <c r="AJ104"/>
  <c r="AF104"/>
  <c r="AB104"/>
  <c r="X104"/>
  <c r="AJ103"/>
  <c r="AF103"/>
  <c r="AB103"/>
  <c r="X103"/>
  <c r="AJ102"/>
  <c r="AF102"/>
  <c r="AB102"/>
  <c r="X102"/>
  <c r="AJ101"/>
  <c r="AF101"/>
  <c r="AB101"/>
  <c r="X101"/>
  <c r="AJ100"/>
  <c r="AF100"/>
  <c r="AB100"/>
  <c r="X100"/>
  <c r="AJ99"/>
  <c r="AF99"/>
  <c r="AB99"/>
  <c r="X99"/>
  <c r="AJ98"/>
  <c r="AF98"/>
  <c r="AB98"/>
  <c r="X98"/>
  <c r="AJ97"/>
  <c r="AF97"/>
  <c r="AB97"/>
  <c r="X97"/>
  <c r="AJ96"/>
  <c r="AF96"/>
  <c r="AB96"/>
  <c r="X96"/>
  <c r="AJ95"/>
  <c r="AF95"/>
  <c r="AB95"/>
  <c r="X95"/>
  <c r="AJ94"/>
  <c r="AF94"/>
  <c r="AB94"/>
  <c r="X94"/>
  <c r="AJ93"/>
  <c r="AF93"/>
  <c r="AB93"/>
  <c r="X93"/>
  <c r="AJ92"/>
  <c r="AF92"/>
  <c r="AB92"/>
  <c r="X92"/>
  <c r="AJ91"/>
  <c r="AF91"/>
  <c r="AB91"/>
  <c r="X91"/>
  <c r="AJ90"/>
  <c r="AF90"/>
  <c r="AB90"/>
  <c r="X90"/>
  <c r="AJ89"/>
  <c r="AF89"/>
  <c r="AB89"/>
  <c r="X89"/>
  <c r="AJ88"/>
  <c r="AF88"/>
  <c r="AB88"/>
  <c r="X88"/>
  <c r="AJ87"/>
  <c r="AF87"/>
  <c r="AB87"/>
  <c r="X87"/>
  <c r="AJ86"/>
  <c r="AF86"/>
  <c r="AB86"/>
  <c r="X86"/>
  <c r="AJ85"/>
  <c r="AF85"/>
  <c r="AB85"/>
  <c r="X85"/>
  <c r="AJ84"/>
  <c r="AF84"/>
  <c r="AB84"/>
  <c r="X84"/>
  <c r="AJ83"/>
  <c r="AF83"/>
  <c r="AB83"/>
  <c r="X83"/>
  <c r="AJ82"/>
  <c r="AF82"/>
  <c r="AB82"/>
  <c r="X82"/>
  <c r="AJ81"/>
  <c r="AF81"/>
  <c r="AB81"/>
  <c r="X81"/>
  <c r="AJ80"/>
  <c r="AF80"/>
  <c r="AB80"/>
  <c r="X80"/>
  <c r="AJ79"/>
  <c r="AF79"/>
  <c r="AB79"/>
  <c r="X79"/>
  <c r="AJ78"/>
  <c r="AF78"/>
  <c r="AB78"/>
  <c r="X78"/>
  <c r="AJ77"/>
  <c r="AF77"/>
  <c r="AB77"/>
  <c r="X77"/>
  <c r="AJ76"/>
  <c r="AF76"/>
  <c r="AB76"/>
  <c r="X76"/>
  <c r="AJ75"/>
  <c r="AF75"/>
  <c r="AB75"/>
  <c r="X75"/>
  <c r="AJ74"/>
  <c r="AF74"/>
  <c r="AB74"/>
  <c r="X74"/>
  <c r="AJ73"/>
  <c r="AF73"/>
  <c r="AB73"/>
  <c r="X73"/>
  <c r="AJ72"/>
  <c r="AF72"/>
  <c r="AB72"/>
  <c r="X72"/>
  <c r="AJ71"/>
  <c r="AF71"/>
  <c r="AB71"/>
  <c r="X71"/>
  <c r="AJ70"/>
  <c r="AF70"/>
  <c r="AB70"/>
  <c r="X70"/>
  <c r="AJ69"/>
  <c r="AF69"/>
  <c r="AB69"/>
  <c r="X69"/>
  <c r="AJ68"/>
  <c r="AF68"/>
  <c r="AB68"/>
  <c r="X68"/>
  <c r="AJ67"/>
  <c r="AF67"/>
  <c r="AB67"/>
  <c r="X67"/>
  <c r="AJ66"/>
  <c r="AF66"/>
  <c r="AB66"/>
  <c r="X66"/>
  <c r="AJ65"/>
  <c r="AF65"/>
  <c r="AB65"/>
  <c r="X65"/>
  <c r="AJ64"/>
  <c r="AF64"/>
  <c r="AB64"/>
  <c r="X64"/>
  <c r="AJ63"/>
  <c r="AF63"/>
  <c r="AB63"/>
  <c r="X63"/>
  <c r="AJ62"/>
  <c r="AF62"/>
  <c r="AB62"/>
  <c r="X62"/>
  <c r="AJ61"/>
  <c r="AF61"/>
  <c r="AB61"/>
  <c r="X61"/>
  <c r="AJ60"/>
  <c r="AF60"/>
  <c r="AB60"/>
  <c r="X60"/>
  <c r="AJ59"/>
  <c r="AF59"/>
  <c r="AB59"/>
  <c r="X59"/>
  <c r="AJ58"/>
  <c r="AF58"/>
  <c r="AB58"/>
  <c r="X58"/>
  <c r="AJ57"/>
  <c r="AF57"/>
  <c r="AB57"/>
  <c r="X57"/>
  <c r="AJ56"/>
  <c r="AF56"/>
  <c r="AB56"/>
  <c r="X56"/>
  <c r="AJ55"/>
  <c r="AF55"/>
  <c r="AB55"/>
  <c r="X55"/>
  <c r="AJ54"/>
  <c r="AF54"/>
  <c r="AB54"/>
  <c r="X54"/>
  <c r="AJ53"/>
  <c r="AF53"/>
  <c r="AB53"/>
  <c r="X53"/>
  <c r="AJ52"/>
  <c r="AF52"/>
  <c r="AB52"/>
  <c r="X52"/>
  <c r="AJ51"/>
  <c r="AF51"/>
  <c r="AB51"/>
  <c r="X51"/>
  <c r="AJ50"/>
  <c r="AF50"/>
  <c r="AB50"/>
  <c r="X50"/>
  <c r="AJ49"/>
  <c r="AF49"/>
  <c r="AB49"/>
  <c r="X49"/>
  <c r="AJ48"/>
  <c r="AF48"/>
  <c r="AB48"/>
  <c r="X48"/>
  <c r="AJ47"/>
  <c r="AF47"/>
  <c r="AG109"/>
  <c r="Y109"/>
  <c r="AG108"/>
  <c r="Y108"/>
  <c r="AG107"/>
  <c r="Y107"/>
  <c r="AG106"/>
  <c r="Y106"/>
  <c r="AG105"/>
  <c r="Y105"/>
  <c r="AG104"/>
  <c r="Y104"/>
  <c r="AG103"/>
  <c r="Y103"/>
  <c r="AG102"/>
  <c r="Y102"/>
  <c r="AG101"/>
  <c r="Y101"/>
  <c r="AG100"/>
  <c r="Y100"/>
  <c r="AG99"/>
  <c r="Y99"/>
  <c r="AG98"/>
  <c r="Y98"/>
  <c r="AG97"/>
  <c r="Y97"/>
  <c r="AG96"/>
  <c r="Y96"/>
  <c r="AG95"/>
  <c r="Y95"/>
  <c r="AG94"/>
  <c r="Y94"/>
  <c r="AG93"/>
  <c r="Y93"/>
  <c r="AG92"/>
  <c r="Y92"/>
  <c r="AG91"/>
  <c r="Y91"/>
  <c r="AG90"/>
  <c r="Y90"/>
  <c r="AG89"/>
  <c r="Y89"/>
  <c r="AG88"/>
  <c r="Y88"/>
  <c r="AG87"/>
  <c r="Y87"/>
  <c r="AG86"/>
  <c r="Y86"/>
  <c r="AG85"/>
  <c r="Y85"/>
  <c r="AG84"/>
  <c r="Y84"/>
  <c r="AG83"/>
  <c r="Y83"/>
  <c r="AG82"/>
  <c r="Y82"/>
  <c r="AG81"/>
  <c r="Y81"/>
  <c r="AG80"/>
  <c r="Y80"/>
  <c r="AG79"/>
  <c r="Y79"/>
  <c r="AG78"/>
  <c r="Y78"/>
  <c r="AG77"/>
  <c r="Y77"/>
  <c r="AG76"/>
  <c r="Y76"/>
  <c r="AG75"/>
  <c r="Y75"/>
  <c r="AG74"/>
  <c r="Y74"/>
  <c r="AG73"/>
  <c r="Y73"/>
  <c r="AG72"/>
  <c r="Y72"/>
  <c r="AG71"/>
  <c r="Y71"/>
  <c r="AG70"/>
  <c r="Y70"/>
  <c r="AG69"/>
  <c r="Y69"/>
  <c r="AG68"/>
  <c r="Y68"/>
  <c r="AG67"/>
  <c r="Y67"/>
  <c r="AG66"/>
  <c r="Y66"/>
  <c r="AG65"/>
  <c r="Y65"/>
  <c r="AG64"/>
  <c r="Y64"/>
  <c r="AG63"/>
  <c r="Y63"/>
  <c r="AG62"/>
  <c r="Y62"/>
  <c r="AG61"/>
  <c r="Y61"/>
  <c r="AG60"/>
  <c r="Y60"/>
  <c r="AG59"/>
  <c r="Y59"/>
  <c r="AG58"/>
  <c r="Y58"/>
  <c r="AG57"/>
  <c r="Y57"/>
  <c r="AG56"/>
  <c r="Y56"/>
  <c r="AG55"/>
  <c r="Y55"/>
  <c r="AG54"/>
  <c r="Y54"/>
  <c r="AG53"/>
  <c r="Y53"/>
  <c r="AG52"/>
  <c r="Y52"/>
  <c r="AG51"/>
  <c r="Y51"/>
  <c r="AG50"/>
  <c r="Y50"/>
  <c r="AG49"/>
  <c r="Y49"/>
  <c r="AG48"/>
  <c r="Y48"/>
  <c r="AH47"/>
  <c r="AC47"/>
  <c r="Y47"/>
  <c r="AK46"/>
  <c r="AG46"/>
  <c r="AC46"/>
  <c r="Y46"/>
  <c r="AK45"/>
  <c r="AG45"/>
  <c r="AC45"/>
  <c r="Y45"/>
  <c r="AK44"/>
  <c r="AG44"/>
  <c r="AC44"/>
  <c r="Y44"/>
  <c r="AK43"/>
  <c r="AG43"/>
  <c r="AC43"/>
  <c r="Y43"/>
  <c r="AK42"/>
  <c r="AG42"/>
  <c r="AC42"/>
  <c r="Y42"/>
  <c r="AK41"/>
  <c r="AG41"/>
  <c r="AC41"/>
  <c r="Y41"/>
  <c r="AK40"/>
  <c r="AG40"/>
  <c r="AC40"/>
  <c r="Y40"/>
  <c r="AK39"/>
  <c r="AG39"/>
  <c r="AC39"/>
  <c r="Y39"/>
  <c r="AK38"/>
  <c r="AG38"/>
  <c r="AC38"/>
  <c r="Y38"/>
  <c r="AK37"/>
  <c r="AG37"/>
  <c r="AC37"/>
  <c r="Y37"/>
  <c r="AK36"/>
  <c r="AG36"/>
  <c r="AC36"/>
  <c r="Y36"/>
  <c r="AK35"/>
  <c r="AG35"/>
  <c r="AC35"/>
  <c r="Y35"/>
  <c r="AK34"/>
  <c r="AG34"/>
  <c r="AC34"/>
  <c r="Y34"/>
  <c r="AK33"/>
  <c r="AG33"/>
  <c r="AC33"/>
  <c r="Y33"/>
  <c r="AK32"/>
  <c r="AG32"/>
  <c r="AC32"/>
  <c r="Y32"/>
  <c r="AK31"/>
  <c r="AG31"/>
  <c r="AC31"/>
  <c r="Y31"/>
  <c r="AK30"/>
  <c r="AG30"/>
  <c r="AC30"/>
  <c r="Y30"/>
  <c r="AK29"/>
  <c r="AG29"/>
  <c r="AC29"/>
  <c r="Y29"/>
  <c r="AK28"/>
  <c r="AG28"/>
  <c r="AC28"/>
  <c r="Y28"/>
  <c r="AK27"/>
  <c r="AG27"/>
  <c r="AC27"/>
  <c r="Y27"/>
  <c r="AK26"/>
  <c r="AG26"/>
  <c r="AC26"/>
  <c r="Y26"/>
  <c r="AK25"/>
  <c r="AG25"/>
  <c r="AC25"/>
  <c r="Y25"/>
  <c r="AK24"/>
  <c r="AG24"/>
  <c r="AC24"/>
  <c r="Y24"/>
  <c r="AK23"/>
  <c r="AG23"/>
  <c r="AC23"/>
  <c r="Y23"/>
  <c r="AK22"/>
  <c r="AG22"/>
  <c r="AC22"/>
  <c r="Y22"/>
  <c r="AK21"/>
  <c r="AG21"/>
  <c r="AC21"/>
  <c r="Y21"/>
  <c r="AK20"/>
  <c r="AG20"/>
  <c r="AC20"/>
  <c r="Y20"/>
  <c r="AK19"/>
  <c r="AG19"/>
  <c r="AC19"/>
  <c r="Y19"/>
  <c r="AK18"/>
  <c r="AG18"/>
  <c r="AC18"/>
  <c r="Y18"/>
  <c r="AK17"/>
  <c r="AG17"/>
  <c r="AC17"/>
  <c r="Y17"/>
  <c r="AK16"/>
  <c r="AG16"/>
  <c r="AC16"/>
  <c r="Y16"/>
  <c r="AK15"/>
  <c r="AG15"/>
  <c r="AH109"/>
  <c r="Z109"/>
  <c r="AH108"/>
  <c r="Z108"/>
  <c r="AH107"/>
  <c r="Z107"/>
  <c r="AH106"/>
  <c r="Z106"/>
  <c r="AH105"/>
  <c r="Z105"/>
  <c r="AH104"/>
  <c r="Z104"/>
  <c r="AH103"/>
  <c r="Z103"/>
  <c r="AH102"/>
  <c r="Z102"/>
  <c r="AH101"/>
  <c r="Z101"/>
  <c r="AH100"/>
  <c r="Z100"/>
  <c r="AH99"/>
  <c r="Z99"/>
  <c r="AH98"/>
  <c r="Z98"/>
  <c r="AH97"/>
  <c r="Z97"/>
  <c r="AH96"/>
  <c r="Z96"/>
  <c r="AH95"/>
  <c r="Z95"/>
  <c r="AH94"/>
  <c r="Z94"/>
  <c r="AH93"/>
  <c r="Z93"/>
  <c r="AH92"/>
  <c r="Z92"/>
  <c r="AH91"/>
  <c r="Z91"/>
  <c r="AH90"/>
  <c r="Z90"/>
  <c r="AH89"/>
  <c r="Z89"/>
  <c r="AH88"/>
  <c r="Z88"/>
  <c r="AH87"/>
  <c r="Z87"/>
  <c r="AH86"/>
  <c r="Z86"/>
  <c r="AH85"/>
  <c r="Z85"/>
  <c r="AH84"/>
  <c r="Z84"/>
  <c r="AH83"/>
  <c r="Z83"/>
  <c r="AH82"/>
  <c r="Z82"/>
  <c r="AH81"/>
  <c r="Z81"/>
  <c r="AH80"/>
  <c r="Z80"/>
  <c r="AH79"/>
  <c r="Z79"/>
  <c r="AH78"/>
  <c r="Z78"/>
  <c r="AH77"/>
  <c r="Z77"/>
  <c r="AH76"/>
  <c r="Z76"/>
  <c r="AH75"/>
  <c r="Z75"/>
  <c r="AH74"/>
  <c r="Z74"/>
  <c r="AH73"/>
  <c r="Z73"/>
  <c r="AH72"/>
  <c r="Z72"/>
  <c r="AH71"/>
  <c r="Z71"/>
  <c r="AH70"/>
  <c r="Z70"/>
  <c r="AH69"/>
  <c r="Z69"/>
  <c r="AH68"/>
  <c r="Z68"/>
  <c r="AH67"/>
  <c r="Z67"/>
  <c r="AH66"/>
  <c r="Z66"/>
  <c r="AH65"/>
  <c r="Z65"/>
  <c r="AH64"/>
  <c r="Z64"/>
  <c r="AH63"/>
  <c r="Z63"/>
  <c r="AH62"/>
  <c r="Z62"/>
  <c r="AH61"/>
  <c r="Z61"/>
  <c r="AH60"/>
  <c r="Z60"/>
  <c r="AH59"/>
  <c r="Z59"/>
  <c r="AH58"/>
  <c r="Z58"/>
  <c r="AH57"/>
  <c r="Z57"/>
  <c r="AH56"/>
  <c r="Z56"/>
  <c r="AH55"/>
  <c r="Z55"/>
  <c r="AH54"/>
  <c r="Z54"/>
  <c r="AH53"/>
  <c r="Z53"/>
  <c r="AH52"/>
  <c r="Z52"/>
  <c r="AH51"/>
  <c r="Z51"/>
  <c r="AH50"/>
  <c r="Z50"/>
  <c r="AH49"/>
  <c r="Z49"/>
  <c r="AH48"/>
  <c r="Z48"/>
  <c r="AI47"/>
  <c r="AD47"/>
  <c r="Z47"/>
  <c r="AL46"/>
  <c r="AH46"/>
  <c r="AD46"/>
  <c r="Z46"/>
  <c r="AL45"/>
  <c r="AH45"/>
  <c r="AD45"/>
  <c r="Z45"/>
  <c r="AL44"/>
  <c r="AH44"/>
  <c r="AD44"/>
  <c r="Z44"/>
  <c r="AL43"/>
  <c r="AH43"/>
  <c r="AD43"/>
  <c r="Z43"/>
  <c r="AL42"/>
  <c r="AH42"/>
  <c r="AD42"/>
  <c r="Z42"/>
  <c r="AL41"/>
  <c r="AH41"/>
  <c r="AD41"/>
  <c r="Z41"/>
  <c r="AL40"/>
  <c r="AH40"/>
  <c r="AD40"/>
  <c r="Z40"/>
  <c r="AL39"/>
  <c r="AH39"/>
  <c r="AD39"/>
  <c r="Z39"/>
  <c r="AL38"/>
  <c r="AH38"/>
  <c r="AD38"/>
  <c r="Z38"/>
  <c r="AL37"/>
  <c r="AH37"/>
  <c r="AD37"/>
  <c r="Z37"/>
  <c r="AL36"/>
  <c r="AH36"/>
  <c r="AD36"/>
  <c r="Z36"/>
  <c r="AL35"/>
  <c r="AH35"/>
  <c r="AD35"/>
  <c r="Z35"/>
  <c r="AL34"/>
  <c r="AH34"/>
  <c r="AD34"/>
  <c r="Z34"/>
  <c r="AL33"/>
  <c r="AH33"/>
  <c r="AD33"/>
  <c r="Z33"/>
  <c r="AL32"/>
  <c r="AH32"/>
  <c r="AD32"/>
  <c r="Z32"/>
  <c r="AL31"/>
  <c r="AH31"/>
  <c r="AD31"/>
  <c r="Z31"/>
  <c r="AL30"/>
  <c r="AH30"/>
  <c r="AD30"/>
  <c r="Z30"/>
  <c r="AL29"/>
  <c r="AH29"/>
  <c r="AD29"/>
  <c r="Z29"/>
  <c r="AL28"/>
  <c r="AH28"/>
  <c r="AD28"/>
  <c r="Z28"/>
  <c r="AL27"/>
  <c r="AH27"/>
  <c r="AD27"/>
  <c r="Z27"/>
  <c r="AL26"/>
  <c r="AH26"/>
  <c r="AD26"/>
  <c r="Z26"/>
  <c r="AL25"/>
  <c r="AH25"/>
  <c r="AD25"/>
  <c r="Z25"/>
  <c r="AL24"/>
  <c r="AH24"/>
  <c r="AD24"/>
  <c r="Z24"/>
  <c r="AL23"/>
  <c r="AH23"/>
  <c r="AD23"/>
  <c r="Z23"/>
  <c r="AL22"/>
  <c r="AH22"/>
  <c r="AD22"/>
  <c r="Z22"/>
  <c r="AL21"/>
  <c r="AH21"/>
  <c r="AD21"/>
  <c r="Z21"/>
  <c r="AL20"/>
  <c r="AH20"/>
  <c r="AD20"/>
  <c r="Z20"/>
  <c r="AL19"/>
  <c r="AH19"/>
  <c r="AD19"/>
  <c r="Z19"/>
  <c r="AL18"/>
  <c r="AH18"/>
  <c r="AD18"/>
  <c r="Z18"/>
  <c r="AL17"/>
  <c r="AH17"/>
  <c r="AD17"/>
  <c r="Z17"/>
  <c r="AL16"/>
  <c r="AH16"/>
  <c r="AD16"/>
  <c r="Z16"/>
  <c r="AL15"/>
  <c r="AH15"/>
  <c r="AD15"/>
  <c r="AK109"/>
  <c r="AK108"/>
  <c r="AK107"/>
  <c r="AK106"/>
  <c r="AK105"/>
  <c r="AK104"/>
  <c r="AK103"/>
  <c r="AK102"/>
  <c r="AK101"/>
  <c r="AK100"/>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A47"/>
  <c r="AI46"/>
  <c r="AA46"/>
  <c r="AI45"/>
  <c r="AA45"/>
  <c r="AI44"/>
  <c r="AA44"/>
  <c r="AI43"/>
  <c r="AA43"/>
  <c r="AI42"/>
  <c r="AA42"/>
  <c r="AI41"/>
  <c r="AA41"/>
  <c r="AI40"/>
  <c r="AA40"/>
  <c r="AI39"/>
  <c r="AA39"/>
  <c r="AI38"/>
  <c r="AA38"/>
  <c r="AI37"/>
  <c r="AA37"/>
  <c r="AI36"/>
  <c r="AA36"/>
  <c r="AI35"/>
  <c r="AA35"/>
  <c r="AI34"/>
  <c r="AA34"/>
  <c r="AI33"/>
  <c r="AA33"/>
  <c r="AI32"/>
  <c r="AA32"/>
  <c r="AI31"/>
  <c r="AA31"/>
  <c r="AI30"/>
  <c r="AA30"/>
  <c r="AI29"/>
  <c r="AA29"/>
  <c r="AI28"/>
  <c r="AA28"/>
  <c r="AI27"/>
  <c r="AA27"/>
  <c r="AI26"/>
  <c r="AA26"/>
  <c r="AI25"/>
  <c r="AA25"/>
  <c r="AI24"/>
  <c r="AA24"/>
  <c r="AI23"/>
  <c r="AA23"/>
  <c r="AI22"/>
  <c r="AA22"/>
  <c r="AI21"/>
  <c r="AA21"/>
  <c r="AI20"/>
  <c r="AA20"/>
  <c r="AI19"/>
  <c r="AA19"/>
  <c r="AI18"/>
  <c r="AA18"/>
  <c r="AI17"/>
  <c r="AA17"/>
  <c r="AI16"/>
  <c r="AA16"/>
  <c r="AI15"/>
  <c r="AB15"/>
  <c r="X15"/>
  <c r="AJ14"/>
  <c r="AF14"/>
  <c r="AB14"/>
  <c r="X14"/>
  <c r="AJ13"/>
  <c r="AF13"/>
  <c r="AB13"/>
  <c r="X13"/>
  <c r="AJ12"/>
  <c r="AF12"/>
  <c r="AB12"/>
  <c r="X12"/>
  <c r="AJ11"/>
  <c r="AF11"/>
  <c r="AB11"/>
  <c r="X11"/>
  <c r="AJ10"/>
  <c r="AF10"/>
  <c r="AB10"/>
  <c r="X10"/>
  <c r="AJ9"/>
  <c r="AF9"/>
  <c r="AB9"/>
  <c r="X9"/>
  <c r="AJ8"/>
  <c r="AF8"/>
  <c r="AB8"/>
  <c r="X8"/>
  <c r="AJ7"/>
  <c r="AF7"/>
  <c r="AB7"/>
  <c r="X7"/>
  <c r="AJ6"/>
  <c r="AF6"/>
  <c r="AB6"/>
  <c r="X6"/>
  <c r="AJ5"/>
  <c r="AF5"/>
  <c r="AB5"/>
  <c r="X5"/>
  <c r="AC107"/>
  <c r="AC105"/>
  <c r="AC103"/>
  <c r="AC101"/>
  <c r="AC99"/>
  <c r="AC97"/>
  <c r="AC95"/>
  <c r="AC93"/>
  <c r="AC91"/>
  <c r="AC89"/>
  <c r="AC87"/>
  <c r="AC85"/>
  <c r="AC83"/>
  <c r="AC81"/>
  <c r="AC79"/>
  <c r="AC77"/>
  <c r="AC75"/>
  <c r="AC73"/>
  <c r="AC71"/>
  <c r="AC69"/>
  <c r="AC67"/>
  <c r="AC65"/>
  <c r="AC63"/>
  <c r="AC61"/>
  <c r="AC59"/>
  <c r="AC57"/>
  <c r="AC55"/>
  <c r="AC53"/>
  <c r="AC51"/>
  <c r="AC49"/>
  <c r="AE47"/>
  <c r="AE46"/>
  <c r="W45"/>
  <c r="W44"/>
  <c r="W43"/>
  <c r="W42"/>
  <c r="W41"/>
  <c r="W40"/>
  <c r="W39"/>
  <c r="W38"/>
  <c r="W37"/>
  <c r="W36"/>
  <c r="W35"/>
  <c r="W34"/>
  <c r="W33"/>
  <c r="W32"/>
  <c r="W31"/>
  <c r="W30"/>
  <c r="W29"/>
  <c r="W28"/>
  <c r="W27"/>
  <c r="W26"/>
  <c r="W25"/>
  <c r="AD13"/>
  <c r="AL12"/>
  <c r="AD12"/>
  <c r="AL11"/>
  <c r="AD11"/>
  <c r="AL10"/>
  <c r="AD10"/>
  <c r="AL9"/>
  <c r="AD9"/>
  <c r="AL8"/>
  <c r="AD8"/>
  <c r="AL7"/>
  <c r="AD7"/>
  <c r="AL6"/>
  <c r="AD6"/>
  <c r="AH5"/>
  <c r="Z5"/>
  <c r="AD108"/>
  <c r="AD106"/>
  <c r="AD104"/>
  <c r="AD102"/>
  <c r="AD100"/>
  <c r="AD98"/>
  <c r="AD96"/>
  <c r="AD94"/>
  <c r="AD92"/>
  <c r="AD90"/>
  <c r="AD88"/>
  <c r="AD86"/>
  <c r="AD84"/>
  <c r="AD82"/>
  <c r="AD80"/>
  <c r="AD78"/>
  <c r="AD76"/>
  <c r="AD74"/>
  <c r="AD72"/>
  <c r="AD70"/>
  <c r="AD68"/>
  <c r="AD66"/>
  <c r="AD64"/>
  <c r="AD62"/>
  <c r="AD60"/>
  <c r="AD58"/>
  <c r="AD56"/>
  <c r="AD54"/>
  <c r="AD52"/>
  <c r="AD50"/>
  <c r="AD48"/>
  <c r="X47"/>
  <c r="X46"/>
  <c r="X45"/>
  <c r="X44"/>
  <c r="X43"/>
  <c r="X42"/>
  <c r="X41"/>
  <c r="X40"/>
  <c r="X39"/>
  <c r="X38"/>
  <c r="X37"/>
  <c r="X36"/>
  <c r="X35"/>
  <c r="X34"/>
  <c r="X33"/>
  <c r="X32"/>
  <c r="X31"/>
  <c r="X30"/>
  <c r="X29"/>
  <c r="X28"/>
  <c r="X27"/>
  <c r="X26"/>
  <c r="X25"/>
  <c r="X24"/>
  <c r="X23"/>
  <c r="X22"/>
  <c r="X21"/>
  <c r="X20"/>
  <c r="X19"/>
  <c r="X18"/>
  <c r="X17"/>
  <c r="X16"/>
  <c r="AA15"/>
  <c r="AI14"/>
  <c r="AA14"/>
  <c r="AI13"/>
  <c r="AA13"/>
  <c r="AI12"/>
  <c r="AA12"/>
  <c r="AI11"/>
  <c r="AA11"/>
  <c r="AI10"/>
  <c r="AA10"/>
  <c r="AI9"/>
  <c r="AA9"/>
  <c r="AI8"/>
  <c r="AA8"/>
  <c r="AI7"/>
  <c r="AA7"/>
  <c r="AI6"/>
  <c r="AA6"/>
  <c r="AI5"/>
  <c r="AA5"/>
  <c r="AL109"/>
  <c r="AL108"/>
  <c r="AL107"/>
  <c r="AL106"/>
  <c r="AL105"/>
  <c r="AL104"/>
  <c r="AL103"/>
  <c r="AL102"/>
  <c r="AL101"/>
  <c r="AL100"/>
  <c r="AL99"/>
  <c r="AL98"/>
  <c r="AL97"/>
  <c r="AL96"/>
  <c r="AL95"/>
  <c r="AL94"/>
  <c r="AL93"/>
  <c r="AL92"/>
  <c r="AL91"/>
  <c r="AL90"/>
  <c r="AL89"/>
  <c r="AL88"/>
  <c r="AL87"/>
  <c r="AL86"/>
  <c r="AL85"/>
  <c r="AL84"/>
  <c r="AL83"/>
  <c r="AL82"/>
  <c r="AL81"/>
  <c r="AL80"/>
  <c r="AL79"/>
  <c r="AL78"/>
  <c r="AL77"/>
  <c r="AL76"/>
  <c r="AL75"/>
  <c r="AL74"/>
  <c r="AL73"/>
  <c r="AL72"/>
  <c r="AL71"/>
  <c r="AL70"/>
  <c r="AL69"/>
  <c r="AL68"/>
  <c r="AL67"/>
  <c r="AL66"/>
  <c r="AL65"/>
  <c r="AL64"/>
  <c r="AL63"/>
  <c r="AL62"/>
  <c r="AL61"/>
  <c r="AL60"/>
  <c r="AL59"/>
  <c r="AL58"/>
  <c r="AL57"/>
  <c r="AL56"/>
  <c r="AL55"/>
  <c r="AL54"/>
  <c r="AL53"/>
  <c r="AL52"/>
  <c r="AL51"/>
  <c r="AL50"/>
  <c r="AL49"/>
  <c r="AL48"/>
  <c r="AL47"/>
  <c r="AB47"/>
  <c r="AJ46"/>
  <c r="AB46"/>
  <c r="AJ45"/>
  <c r="AB45"/>
  <c r="AJ44"/>
  <c r="AB44"/>
  <c r="AJ43"/>
  <c r="AB43"/>
  <c r="AJ42"/>
  <c r="AB42"/>
  <c r="AJ41"/>
  <c r="AB41"/>
  <c r="AJ40"/>
  <c r="AB40"/>
  <c r="AJ39"/>
  <c r="AB39"/>
  <c r="AJ38"/>
  <c r="AB38"/>
  <c r="AJ37"/>
  <c r="AB37"/>
  <c r="AJ36"/>
  <c r="AB36"/>
  <c r="AJ35"/>
  <c r="AB35"/>
  <c r="AJ34"/>
  <c r="AB34"/>
  <c r="AJ33"/>
  <c r="AB33"/>
  <c r="AJ32"/>
  <c r="AB32"/>
  <c r="AJ31"/>
  <c r="AB31"/>
  <c r="AJ30"/>
  <c r="AB30"/>
  <c r="AJ29"/>
  <c r="AB29"/>
  <c r="AJ28"/>
  <c r="AB28"/>
  <c r="AJ27"/>
  <c r="AB27"/>
  <c r="AJ26"/>
  <c r="AB26"/>
  <c r="AJ25"/>
  <c r="AB25"/>
  <c r="AJ24"/>
  <c r="AB24"/>
  <c r="AJ23"/>
  <c r="AB23"/>
  <c r="AJ22"/>
  <c r="AB22"/>
  <c r="AJ21"/>
  <c r="AB21"/>
  <c r="AJ20"/>
  <c r="AB20"/>
  <c r="AJ19"/>
  <c r="AB19"/>
  <c r="AJ18"/>
  <c r="AB18"/>
  <c r="AJ17"/>
  <c r="AB17"/>
  <c r="AJ16"/>
  <c r="AB16"/>
  <c r="AJ15"/>
  <c r="AC15"/>
  <c r="Y15"/>
  <c r="AK14"/>
  <c r="AG14"/>
  <c r="AC14"/>
  <c r="Y14"/>
  <c r="AK13"/>
  <c r="AG13"/>
  <c r="AC13"/>
  <c r="Y13"/>
  <c r="AK12"/>
  <c r="AG12"/>
  <c r="AC12"/>
  <c r="Y12"/>
  <c r="AK11"/>
  <c r="AG11"/>
  <c r="AC11"/>
  <c r="Y11"/>
  <c r="AK10"/>
  <c r="AG10"/>
  <c r="AC10"/>
  <c r="Y10"/>
  <c r="AK9"/>
  <c r="AG9"/>
  <c r="AC9"/>
  <c r="Y9"/>
  <c r="AK8"/>
  <c r="AG8"/>
  <c r="AC8"/>
  <c r="Y8"/>
  <c r="AK7"/>
  <c r="AG7"/>
  <c r="AC7"/>
  <c r="Y7"/>
  <c r="AK6"/>
  <c r="AG6"/>
  <c r="AC6"/>
  <c r="Y6"/>
  <c r="AK5"/>
  <c r="AG5"/>
  <c r="AC5"/>
  <c r="Y5"/>
  <c r="AC109"/>
  <c r="AC108"/>
  <c r="AC106"/>
  <c r="AC104"/>
  <c r="AC102"/>
  <c r="AC100"/>
  <c r="AC98"/>
  <c r="AC96"/>
  <c r="AC94"/>
  <c r="AC92"/>
  <c r="AC90"/>
  <c r="AC88"/>
  <c r="AC86"/>
  <c r="AC84"/>
  <c r="AC82"/>
  <c r="AC80"/>
  <c r="AC78"/>
  <c r="AC76"/>
  <c r="AC74"/>
  <c r="AC72"/>
  <c r="AC70"/>
  <c r="AC68"/>
  <c r="AC66"/>
  <c r="AC64"/>
  <c r="AC62"/>
  <c r="AC60"/>
  <c r="AC58"/>
  <c r="AC56"/>
  <c r="AC54"/>
  <c r="AC52"/>
  <c r="AC50"/>
  <c r="AC48"/>
  <c r="W47"/>
  <c r="W46"/>
  <c r="AE45"/>
  <c r="AE44"/>
  <c r="AE43"/>
  <c r="AE42"/>
  <c r="AE41"/>
  <c r="AE40"/>
  <c r="AE39"/>
  <c r="AE38"/>
  <c r="AE37"/>
  <c r="AE36"/>
  <c r="AE35"/>
  <c r="AE34"/>
  <c r="AE33"/>
  <c r="AE32"/>
  <c r="AE31"/>
  <c r="AE30"/>
  <c r="AE29"/>
  <c r="AE28"/>
  <c r="AE27"/>
  <c r="AE26"/>
  <c r="AE25"/>
  <c r="AE24"/>
  <c r="W24"/>
  <c r="AE23"/>
  <c r="W23"/>
  <c r="AE22"/>
  <c r="W22"/>
  <c r="AE21"/>
  <c r="W21"/>
  <c r="AE20"/>
  <c r="W20"/>
  <c r="AE19"/>
  <c r="W19"/>
  <c r="AE18"/>
  <c r="W18"/>
  <c r="AE17"/>
  <c r="W17"/>
  <c r="AE16"/>
  <c r="W16"/>
  <c r="AE15"/>
  <c r="Z15"/>
  <c r="AL14"/>
  <c r="AH14"/>
  <c r="AD14"/>
  <c r="Z14"/>
  <c r="AL13"/>
  <c r="AH13"/>
  <c r="Z13"/>
  <c r="AH12"/>
  <c r="Z12"/>
  <c r="AH11"/>
  <c r="Z11"/>
  <c r="AH10"/>
  <c r="Z10"/>
  <c r="AH9"/>
  <c r="Z9"/>
  <c r="AH8"/>
  <c r="Z8"/>
  <c r="AH7"/>
  <c r="Z7"/>
  <c r="AH6"/>
  <c r="Z6"/>
  <c r="AL5"/>
  <c r="AD5"/>
  <c r="AD109"/>
  <c r="AD107"/>
  <c r="AD105"/>
  <c r="AD103"/>
  <c r="AD101"/>
  <c r="AD99"/>
  <c r="AD97"/>
  <c r="AD95"/>
  <c r="AD93"/>
  <c r="AD91"/>
  <c r="AD89"/>
  <c r="AD87"/>
  <c r="AD85"/>
  <c r="AD83"/>
  <c r="AD81"/>
  <c r="AD79"/>
  <c r="AD77"/>
  <c r="AD75"/>
  <c r="AD73"/>
  <c r="AD71"/>
  <c r="AD69"/>
  <c r="AD67"/>
  <c r="AD65"/>
  <c r="AD63"/>
  <c r="AD61"/>
  <c r="AD59"/>
  <c r="AD57"/>
  <c r="AD55"/>
  <c r="AD53"/>
  <c r="AD51"/>
  <c r="AD49"/>
  <c r="AG47"/>
  <c r="AF46"/>
  <c r="AF45"/>
  <c r="AF44"/>
  <c r="AF43"/>
  <c r="AF42"/>
  <c r="AF41"/>
  <c r="AF40"/>
  <c r="AF39"/>
  <c r="AF38"/>
  <c r="AF37"/>
  <c r="AF36"/>
  <c r="AF35"/>
  <c r="AF34"/>
  <c r="AF33"/>
  <c r="AF32"/>
  <c r="AF31"/>
  <c r="AF30"/>
  <c r="AF29"/>
  <c r="AF28"/>
  <c r="AF27"/>
  <c r="AF26"/>
  <c r="AF25"/>
  <c r="AF24"/>
  <c r="AF23"/>
  <c r="AF22"/>
  <c r="AF21"/>
  <c r="AF20"/>
  <c r="AF19"/>
  <c r="AF18"/>
  <c r="AF17"/>
  <c r="AF16"/>
  <c r="AF15"/>
  <c r="W15"/>
  <c r="AE14"/>
  <c r="W14"/>
  <c r="AE13"/>
  <c r="W13"/>
  <c r="AE12"/>
  <c r="W12"/>
  <c r="AE11"/>
  <c r="W11"/>
  <c r="AE10"/>
  <c r="W10"/>
  <c r="AE9"/>
  <c r="W9"/>
  <c r="AE8"/>
  <c r="W8"/>
  <c r="AE7"/>
  <c r="W7"/>
  <c r="AE6"/>
  <c r="W6"/>
  <c r="AE5"/>
  <c r="W5"/>
  <c r="B222" i="7" l="1"/>
  <c r="C222" s="1"/>
  <c r="D222" s="1"/>
  <c r="B223"/>
  <c r="C223" s="1"/>
  <c r="D223" s="1"/>
  <c r="B224"/>
  <c r="C224" s="1"/>
  <c r="D224" s="1"/>
  <c r="B225"/>
  <c r="C225" s="1"/>
  <c r="D225" s="1"/>
  <c r="B226"/>
  <c r="C226" s="1"/>
  <c r="D226" s="1"/>
  <c r="B227"/>
  <c r="C227" s="1"/>
  <c r="D227" s="1"/>
  <c r="B228"/>
  <c r="C228" s="1"/>
  <c r="D228" s="1"/>
  <c r="B229"/>
  <c r="C229" s="1"/>
  <c r="D229" s="1"/>
  <c r="B230"/>
  <c r="C230" s="1"/>
  <c r="D230" s="1"/>
  <c r="B231"/>
  <c r="C231" s="1"/>
  <c r="D231" s="1"/>
  <c r="B232"/>
  <c r="C232" s="1"/>
  <c r="D232" s="1"/>
  <c r="B233"/>
  <c r="C233" s="1"/>
  <c r="D233" s="1"/>
  <c r="B234"/>
  <c r="C234" s="1"/>
  <c r="D234" s="1"/>
  <c r="B235"/>
  <c r="C235" s="1"/>
  <c r="D235" s="1"/>
  <c r="B236"/>
  <c r="C236" s="1"/>
  <c r="D236" s="1"/>
  <c r="B237"/>
  <c r="C237" s="1"/>
  <c r="D237" s="1"/>
  <c r="B238"/>
  <c r="C238" s="1"/>
  <c r="D238" s="1"/>
  <c r="B239"/>
  <c r="C239" s="1"/>
  <c r="D239" s="1"/>
  <c r="B240"/>
  <c r="C240" s="1"/>
  <c r="D240" s="1"/>
  <c r="B241"/>
  <c r="C241" s="1"/>
  <c r="D241" s="1"/>
  <c r="B242"/>
  <c r="C242" s="1"/>
  <c r="D242" s="1"/>
  <c r="B243"/>
  <c r="C243" s="1"/>
  <c r="D243" s="1"/>
  <c r="B244"/>
  <c r="C244" s="1"/>
  <c r="D244" s="1"/>
  <c r="B245"/>
  <c r="C245" s="1"/>
  <c r="D245" s="1"/>
  <c r="B246"/>
  <c r="C246" s="1"/>
  <c r="D246" s="1"/>
  <c r="B247"/>
  <c r="C247" s="1"/>
  <c r="D247" s="1"/>
  <c r="B248"/>
  <c r="C248" s="1"/>
  <c r="D248" s="1"/>
  <c r="B249"/>
  <c r="C249" s="1"/>
  <c r="D249" s="1"/>
  <c r="B250"/>
  <c r="C250" s="1"/>
  <c r="D250" s="1"/>
  <c r="B251"/>
  <c r="C251" s="1"/>
  <c r="D251" s="1"/>
  <c r="B252"/>
  <c r="C252" s="1"/>
  <c r="D252" s="1"/>
  <c r="B253"/>
  <c r="C253" s="1"/>
  <c r="D253" s="1"/>
  <c r="B254"/>
  <c r="C254" s="1"/>
  <c r="D254" s="1"/>
  <c r="B255"/>
  <c r="C255" s="1"/>
  <c r="D255" s="1"/>
  <c r="B256"/>
  <c r="C256" s="1"/>
  <c r="D256" s="1"/>
  <c r="B257"/>
  <c r="C257" s="1"/>
  <c r="D257" s="1"/>
  <c r="B258"/>
  <c r="C258" s="1"/>
  <c r="D258" s="1"/>
  <c r="B259"/>
  <c r="C259" s="1"/>
  <c r="D259" s="1"/>
  <c r="B260"/>
  <c r="C260" s="1"/>
  <c r="D260" s="1"/>
  <c r="B261"/>
  <c r="C261" s="1"/>
  <c r="D261" s="1"/>
  <c r="B262"/>
  <c r="C262" s="1"/>
  <c r="D262" s="1"/>
  <c r="B263"/>
  <c r="C263" s="1"/>
  <c r="D263" s="1"/>
  <c r="B264"/>
  <c r="C264" s="1"/>
  <c r="D264" s="1"/>
  <c r="B265"/>
  <c r="C265" s="1"/>
  <c r="D265" s="1"/>
  <c r="B266"/>
  <c r="C266" s="1"/>
  <c r="D266" s="1"/>
  <c r="B267"/>
  <c r="C267" s="1"/>
  <c r="D267" s="1"/>
  <c r="B268"/>
  <c r="C268" s="1"/>
  <c r="D268" s="1"/>
  <c r="B269"/>
  <c r="C269" s="1"/>
  <c r="D269" s="1"/>
  <c r="B270"/>
  <c r="C270" s="1"/>
  <c r="D270" s="1"/>
  <c r="B271"/>
  <c r="C271" s="1"/>
  <c r="D271" s="1"/>
  <c r="B272"/>
  <c r="C272" s="1"/>
  <c r="D272" s="1"/>
  <c r="B273"/>
  <c r="C273" s="1"/>
  <c r="D273" s="1"/>
  <c r="B274"/>
  <c r="C274" s="1"/>
  <c r="D274" s="1"/>
  <c r="B275"/>
  <c r="C275" s="1"/>
  <c r="D275" s="1"/>
  <c r="B276"/>
  <c r="C276" s="1"/>
  <c r="D276" s="1"/>
  <c r="B277"/>
  <c r="C277" s="1"/>
  <c r="D277" s="1"/>
  <c r="B278"/>
  <c r="C278" s="1"/>
  <c r="D278" s="1"/>
  <c r="B279"/>
  <c r="C279" s="1"/>
  <c r="D279" s="1"/>
  <c r="B280"/>
  <c r="C280" s="1"/>
  <c r="D280" s="1"/>
  <c r="B281"/>
  <c r="C281" s="1"/>
  <c r="D281" s="1"/>
  <c r="B282"/>
  <c r="C282" s="1"/>
  <c r="D282" s="1"/>
  <c r="B283"/>
  <c r="C283" s="1"/>
  <c r="D283" s="1"/>
  <c r="B284"/>
  <c r="C284" s="1"/>
  <c r="D284" s="1"/>
  <c r="B285"/>
  <c r="C285" s="1"/>
  <c r="D285" s="1"/>
  <c r="B286"/>
  <c r="C286" s="1"/>
  <c r="D286" s="1"/>
  <c r="B287"/>
  <c r="C287" s="1"/>
  <c r="D287" s="1"/>
  <c r="B288"/>
  <c r="C288" s="1"/>
  <c r="D288" s="1"/>
  <c r="B289"/>
  <c r="C289" s="1"/>
  <c r="D289" s="1"/>
  <c r="B290"/>
  <c r="C290" s="1"/>
  <c r="D290" s="1"/>
  <c r="B291"/>
  <c r="C291" s="1"/>
  <c r="D291" s="1"/>
  <c r="B292"/>
  <c r="C292" s="1"/>
  <c r="D292" s="1"/>
  <c r="B293"/>
  <c r="C293" s="1"/>
  <c r="D293" s="1"/>
  <c r="B294"/>
  <c r="C294" s="1"/>
  <c r="D294" s="1"/>
  <c r="B295"/>
  <c r="C295" s="1"/>
  <c r="D295" s="1"/>
  <c r="B296"/>
  <c r="C296" s="1"/>
  <c r="D296" s="1"/>
  <c r="B297"/>
  <c r="C297" s="1"/>
  <c r="D297" s="1"/>
  <c r="B298"/>
  <c r="C298" s="1"/>
  <c r="D298" s="1"/>
  <c r="B299"/>
  <c r="C299" s="1"/>
  <c r="D299" s="1"/>
  <c r="B300"/>
  <c r="C300" s="1"/>
  <c r="D300" s="1"/>
  <c r="B301"/>
  <c r="C301" s="1"/>
  <c r="D301" s="1"/>
  <c r="B302"/>
  <c r="C302" s="1"/>
  <c r="D302" s="1"/>
  <c r="B303"/>
  <c r="C303" s="1"/>
  <c r="D303" s="1"/>
  <c r="B304"/>
  <c r="C304" s="1"/>
  <c r="D304" s="1"/>
  <c r="B305"/>
  <c r="C305" s="1"/>
  <c r="D305" s="1"/>
  <c r="B268" i="38"/>
  <c r="C268" s="1"/>
  <c r="D268" s="1"/>
  <c r="B269"/>
  <c r="C269" s="1"/>
  <c r="D269" s="1"/>
  <c r="B270"/>
  <c r="C270" s="1"/>
  <c r="D270" s="1"/>
  <c r="B271"/>
  <c r="C271" s="1"/>
  <c r="D271" s="1"/>
  <c r="B272"/>
  <c r="C272" s="1"/>
  <c r="D272" s="1"/>
  <c r="B273"/>
  <c r="C273" s="1"/>
  <c r="D273" s="1"/>
  <c r="B274"/>
  <c r="C274" s="1"/>
  <c r="D274" s="1"/>
  <c r="B275"/>
  <c r="C275" s="1"/>
  <c r="D275" s="1"/>
  <c r="B276"/>
  <c r="C276" s="1"/>
  <c r="D276" s="1"/>
  <c r="B277"/>
  <c r="C277" s="1"/>
  <c r="D277" s="1"/>
  <c r="B278"/>
  <c r="C278" s="1"/>
  <c r="D278" s="1"/>
  <c r="B279"/>
  <c r="C279" s="1"/>
  <c r="D279" s="1"/>
  <c r="B280"/>
  <c r="C280" s="1"/>
  <c r="D280" s="1"/>
  <c r="B281"/>
  <c r="C281" s="1"/>
  <c r="D281" s="1"/>
  <c r="B282"/>
  <c r="C282" s="1"/>
  <c r="D282" s="1"/>
  <c r="B283"/>
  <c r="C283" s="1"/>
  <c r="D283" s="1"/>
  <c r="B284"/>
  <c r="C284" s="1"/>
  <c r="D284" s="1"/>
  <c r="B285"/>
  <c r="C285" s="1"/>
  <c r="D285" s="1"/>
  <c r="B286"/>
  <c r="C286" s="1"/>
  <c r="D286" s="1"/>
  <c r="B287"/>
  <c r="C287" s="1"/>
  <c r="D287" s="1"/>
  <c r="B288"/>
  <c r="C288" s="1"/>
  <c r="D288" s="1"/>
  <c r="B289"/>
  <c r="C289" s="1"/>
  <c r="D289" s="1"/>
  <c r="B290"/>
  <c r="C290" s="1"/>
  <c r="D290" s="1"/>
  <c r="B291"/>
  <c r="C291" s="1"/>
  <c r="D291" s="1"/>
  <c r="B292"/>
  <c r="C292" s="1"/>
  <c r="D292" s="1"/>
  <c r="B293"/>
  <c r="C293" s="1"/>
  <c r="D293" s="1"/>
  <c r="B294"/>
  <c r="C294" s="1"/>
  <c r="D294" s="1"/>
  <c r="B295"/>
  <c r="C295" s="1"/>
  <c r="D295" s="1"/>
  <c r="B296"/>
  <c r="C296" s="1"/>
  <c r="D296" s="1"/>
  <c r="B297"/>
  <c r="C297" s="1"/>
  <c r="D297" s="1"/>
  <c r="B298"/>
  <c r="C298" s="1"/>
  <c r="D298" s="1"/>
  <c r="B299"/>
  <c r="C299" s="1"/>
  <c r="D299" s="1"/>
  <c r="B300"/>
  <c r="C300" s="1"/>
  <c r="D300" s="1"/>
  <c r="B301"/>
  <c r="C301" s="1"/>
  <c r="D301" s="1"/>
  <c r="B302"/>
  <c r="C302" s="1"/>
  <c r="D302" s="1"/>
  <c r="B303"/>
  <c r="C303" s="1"/>
  <c r="D303" s="1"/>
  <c r="B304"/>
  <c r="C304" s="1"/>
  <c r="D304" s="1"/>
  <c r="B267"/>
  <c r="C267" s="1"/>
  <c r="D267" s="1"/>
  <c r="B266"/>
  <c r="C266" s="1"/>
  <c r="D266" s="1"/>
  <c r="B265"/>
  <c r="C265" s="1"/>
  <c r="D265" s="1"/>
  <c r="B264"/>
  <c r="C264" s="1"/>
  <c r="D264" s="1"/>
  <c r="B263"/>
  <c r="C263" s="1"/>
  <c r="D263" s="1"/>
  <c r="B262"/>
  <c r="C262" s="1"/>
  <c r="D262" s="1"/>
  <c r="B261"/>
  <c r="C261" s="1"/>
  <c r="D261" s="1"/>
  <c r="B260"/>
  <c r="C260" s="1"/>
  <c r="D260" s="1"/>
  <c r="B259"/>
  <c r="C259" s="1"/>
  <c r="D259" s="1"/>
  <c r="B258"/>
  <c r="C258" s="1"/>
  <c r="D258" s="1"/>
  <c r="B257"/>
  <c r="C257" s="1"/>
  <c r="D257" s="1"/>
  <c r="B256"/>
  <c r="C256" s="1"/>
  <c r="D256" s="1"/>
  <c r="B255"/>
  <c r="C255" s="1"/>
  <c r="D255" s="1"/>
  <c r="B254"/>
  <c r="C254" s="1"/>
  <c r="D254" s="1"/>
  <c r="B253"/>
  <c r="C253" s="1"/>
  <c r="D253" s="1"/>
  <c r="B252"/>
  <c r="C252" s="1"/>
  <c r="D252" s="1"/>
  <c r="B251"/>
  <c r="C251" s="1"/>
  <c r="D251" s="1"/>
  <c r="B250"/>
  <c r="C250" s="1"/>
  <c r="D250" s="1"/>
  <c r="B249"/>
  <c r="C249" s="1"/>
  <c r="D249" s="1"/>
  <c r="B248"/>
  <c r="C248" s="1"/>
  <c r="D248" s="1"/>
  <c r="B247"/>
  <c r="C247" s="1"/>
  <c r="D247" s="1"/>
  <c r="B246"/>
  <c r="C246" s="1"/>
  <c r="D246" s="1"/>
  <c r="B245"/>
  <c r="C245" s="1"/>
  <c r="D245" s="1"/>
  <c r="B244"/>
  <c r="C244" s="1"/>
  <c r="D244" s="1"/>
  <c r="B243"/>
  <c r="C243" s="1"/>
  <c r="D243" s="1"/>
  <c r="B242"/>
  <c r="C242" s="1"/>
  <c r="D242" s="1"/>
  <c r="B241"/>
  <c r="C241" s="1"/>
  <c r="D241" s="1"/>
  <c r="B240"/>
  <c r="C240" s="1"/>
  <c r="D240" s="1"/>
  <c r="B239"/>
  <c r="C239" s="1"/>
  <c r="D239" s="1"/>
  <c r="B238"/>
  <c r="C238" s="1"/>
  <c r="D238" s="1"/>
  <c r="B237"/>
  <c r="C237" s="1"/>
  <c r="D237" s="1"/>
  <c r="B236"/>
  <c r="C236" s="1"/>
  <c r="D236" s="1"/>
  <c r="B235"/>
  <c r="C235" s="1"/>
  <c r="D235" s="1"/>
  <c r="B234"/>
  <c r="C234" s="1"/>
  <c r="D234" s="1"/>
  <c r="B233"/>
  <c r="C233" s="1"/>
  <c r="D233" s="1"/>
  <c r="B232"/>
  <c r="C232" s="1"/>
  <c r="D232" s="1"/>
  <c r="B231"/>
  <c r="C231" s="1"/>
  <c r="D231" s="1"/>
  <c r="B230"/>
  <c r="C230" s="1"/>
  <c r="D230" s="1"/>
  <c r="B229"/>
  <c r="C229" s="1"/>
  <c r="D229" s="1"/>
  <c r="B228"/>
  <c r="C228" s="1"/>
  <c r="D228" s="1"/>
  <c r="B227"/>
  <c r="C227" s="1"/>
  <c r="D227" s="1"/>
  <c r="B226"/>
  <c r="C226" s="1"/>
  <c r="D226" s="1"/>
  <c r="B225"/>
  <c r="C225" s="1"/>
  <c r="D225" s="1"/>
  <c r="B224"/>
  <c r="C224" s="1"/>
  <c r="D224" s="1"/>
  <c r="B223"/>
  <c r="C223" s="1"/>
  <c r="D223" s="1"/>
  <c r="B222"/>
  <c r="C222" s="1"/>
  <c r="D222" s="1"/>
  <c r="B221"/>
  <c r="C221" s="1"/>
  <c r="D221" s="1"/>
  <c r="B220"/>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202"/>
  <c r="C202" s="1"/>
  <c r="D202" s="1"/>
  <c r="B201"/>
  <c r="C201" s="1"/>
  <c r="D201" s="1"/>
  <c r="B200"/>
  <c r="C200" s="1"/>
  <c r="D200" s="1"/>
  <c r="B199"/>
  <c r="C199" s="1"/>
  <c r="D199" s="1"/>
  <c r="B198"/>
  <c r="C198" s="1"/>
  <c r="D198" s="1"/>
  <c r="B197"/>
  <c r="C197" s="1"/>
  <c r="D197" s="1"/>
  <c r="B196"/>
  <c r="C196" s="1"/>
  <c r="D196" s="1"/>
  <c r="B195"/>
  <c r="C195" s="1"/>
  <c r="D195" s="1"/>
  <c r="B194"/>
  <c r="C194" s="1"/>
  <c r="D194" s="1"/>
  <c r="B193"/>
  <c r="C193" s="1"/>
  <c r="D193" s="1"/>
  <c r="B192"/>
  <c r="C192" s="1"/>
  <c r="D192" s="1"/>
  <c r="B191"/>
  <c r="C191" s="1"/>
  <c r="D191" s="1"/>
  <c r="B190"/>
  <c r="C190" s="1"/>
  <c r="D190" s="1"/>
  <c r="B189"/>
  <c r="C189" s="1"/>
  <c r="D189" s="1"/>
  <c r="B188"/>
  <c r="C188" s="1"/>
  <c r="D188" s="1"/>
  <c r="B187"/>
  <c r="C187" s="1"/>
  <c r="D187" s="1"/>
  <c r="B186"/>
  <c r="C186" s="1"/>
  <c r="D186" s="1"/>
  <c r="B185"/>
  <c r="C185" s="1"/>
  <c r="D185" s="1"/>
  <c r="B184"/>
  <c r="C184" s="1"/>
  <c r="D184" s="1"/>
  <c r="B183"/>
  <c r="C183" s="1"/>
  <c r="D183" s="1"/>
  <c r="B182"/>
  <c r="C182" s="1"/>
  <c r="D182" s="1"/>
  <c r="B181"/>
  <c r="C181" s="1"/>
  <c r="D181" s="1"/>
  <c r="B180"/>
  <c r="C180" s="1"/>
  <c r="D180" s="1"/>
  <c r="B179"/>
  <c r="C179" s="1"/>
  <c r="D179" s="1"/>
  <c r="B178"/>
  <c r="C178" s="1"/>
  <c r="D178" s="1"/>
  <c r="B177"/>
  <c r="C177" s="1"/>
  <c r="D177" s="1"/>
  <c r="B176"/>
  <c r="C176" s="1"/>
  <c r="D176" s="1"/>
  <c r="B175"/>
  <c r="C175" s="1"/>
  <c r="D175" s="1"/>
  <c r="B174"/>
  <c r="C174" s="1"/>
  <c r="D174" s="1"/>
  <c r="B173"/>
  <c r="C173" s="1"/>
  <c r="D173" s="1"/>
  <c r="B172"/>
  <c r="C172" s="1"/>
  <c r="D172" s="1"/>
  <c r="B171"/>
  <c r="C171" s="1"/>
  <c r="D171" s="1"/>
  <c r="B170"/>
  <c r="C170" s="1"/>
  <c r="D170" s="1"/>
  <c r="B169"/>
  <c r="C169" s="1"/>
  <c r="D169" s="1"/>
  <c r="B168"/>
  <c r="C168" s="1"/>
  <c r="D168" s="1"/>
  <c r="B167"/>
  <c r="C167" s="1"/>
  <c r="D167" s="1"/>
  <c r="B166"/>
  <c r="C166" s="1"/>
  <c r="D166" s="1"/>
  <c r="B165"/>
  <c r="C165" s="1"/>
  <c r="D165" s="1"/>
  <c r="B164"/>
  <c r="C164" s="1"/>
  <c r="D164" s="1"/>
  <c r="B163"/>
  <c r="C163" s="1"/>
  <c r="D163" s="1"/>
  <c r="B162"/>
  <c r="C162" s="1"/>
  <c r="D162" s="1"/>
  <c r="B161"/>
  <c r="C161" s="1"/>
  <c r="D161" s="1"/>
  <c r="B160"/>
  <c r="C160" s="1"/>
  <c r="D160" s="1"/>
  <c r="B159"/>
  <c r="C159" s="1"/>
  <c r="D159" s="1"/>
  <c r="B158"/>
  <c r="C158" s="1"/>
  <c r="D158" s="1"/>
  <c r="B157"/>
  <c r="C157" s="1"/>
  <c r="D157" s="1"/>
  <c r="B156"/>
  <c r="C156" s="1"/>
  <c r="D156" s="1"/>
  <c r="B155"/>
  <c r="C155" s="1"/>
  <c r="D155" s="1"/>
  <c r="B154"/>
  <c r="C154" s="1"/>
  <c r="D154" s="1"/>
  <c r="B153"/>
  <c r="C153" s="1"/>
  <c r="D153" s="1"/>
  <c r="B152"/>
  <c r="C152" s="1"/>
  <c r="D152" s="1"/>
  <c r="B151"/>
  <c r="C151" s="1"/>
  <c r="D151" s="1"/>
  <c r="B150"/>
  <c r="C150" s="1"/>
  <c r="D150" s="1"/>
  <c r="B149"/>
  <c r="C149" s="1"/>
  <c r="D149" s="1"/>
  <c r="B148"/>
  <c r="C148" s="1"/>
  <c r="D148" s="1"/>
  <c r="B147"/>
  <c r="C147" s="1"/>
  <c r="D147" s="1"/>
  <c r="B146"/>
  <c r="C146" s="1"/>
  <c r="D146" s="1"/>
  <c r="B145"/>
  <c r="C145" s="1"/>
  <c r="D145" s="1"/>
  <c r="B144"/>
  <c r="C144" s="1"/>
  <c r="D144" s="1"/>
  <c r="B143"/>
  <c r="C143" s="1"/>
  <c r="D143" s="1"/>
  <c r="B142"/>
  <c r="C142" s="1"/>
  <c r="D142" s="1"/>
  <c r="B141"/>
  <c r="C141" s="1"/>
  <c r="D141" s="1"/>
  <c r="B140"/>
  <c r="C140" s="1"/>
  <c r="D140" s="1"/>
  <c r="B139"/>
  <c r="C139" s="1"/>
  <c r="D139" s="1"/>
  <c r="B138"/>
  <c r="C138" s="1"/>
  <c r="D138" s="1"/>
  <c r="B137"/>
  <c r="C137" s="1"/>
  <c r="D137" s="1"/>
  <c r="B136"/>
  <c r="C136" s="1"/>
  <c r="D136" s="1"/>
  <c r="B135"/>
  <c r="C135" s="1"/>
  <c r="D135" s="1"/>
  <c r="B134"/>
  <c r="C134" s="1"/>
  <c r="D134" s="1"/>
  <c r="B133"/>
  <c r="C133" s="1"/>
  <c r="D133" s="1"/>
  <c r="B132"/>
  <c r="C132" s="1"/>
  <c r="D132" s="1"/>
  <c r="B131"/>
  <c r="C131" s="1"/>
  <c r="D131" s="1"/>
  <c r="B130"/>
  <c r="C130" s="1"/>
  <c r="D130" s="1"/>
  <c r="B129"/>
  <c r="C129" s="1"/>
  <c r="D129" s="1"/>
  <c r="B128"/>
  <c r="C128" s="1"/>
  <c r="D128" s="1"/>
  <c r="B127"/>
  <c r="C127" s="1"/>
  <c r="D127" s="1"/>
  <c r="B126"/>
  <c r="C126" s="1"/>
  <c r="D126" s="1"/>
  <c r="B125"/>
  <c r="C125" s="1"/>
  <c r="D125" s="1"/>
  <c r="B124"/>
  <c r="C124" s="1"/>
  <c r="D124" s="1"/>
  <c r="B123"/>
  <c r="C123" s="1"/>
  <c r="D123" s="1"/>
  <c r="B122"/>
  <c r="C122" s="1"/>
  <c r="D122" s="1"/>
  <c r="B121"/>
  <c r="C121" s="1"/>
  <c r="D121" s="1"/>
  <c r="B120"/>
  <c r="C120" s="1"/>
  <c r="D120" s="1"/>
  <c r="B119"/>
  <c r="C119" s="1"/>
  <c r="D119" s="1"/>
  <c r="B118"/>
  <c r="C118" s="1"/>
  <c r="D118" s="1"/>
  <c r="B117"/>
  <c r="C117" s="1"/>
  <c r="D117" s="1"/>
  <c r="B116"/>
  <c r="C116" s="1"/>
  <c r="D116" s="1"/>
  <c r="B115"/>
  <c r="C115" s="1"/>
  <c r="D115" s="1"/>
  <c r="B114"/>
  <c r="C114" s="1"/>
  <c r="D114" s="1"/>
  <c r="B113"/>
  <c r="C113" s="1"/>
  <c r="D113" s="1"/>
  <c r="B112"/>
  <c r="C112" s="1"/>
  <c r="D112" s="1"/>
  <c r="B111"/>
  <c r="C111" s="1"/>
  <c r="D111" s="1"/>
  <c r="B110"/>
  <c r="C110" s="1"/>
  <c r="D110" s="1"/>
  <c r="B109"/>
  <c r="C109" s="1"/>
  <c r="D109" s="1"/>
  <c r="B108"/>
  <c r="C108" s="1"/>
  <c r="D108" s="1"/>
  <c r="B107"/>
  <c r="C107" s="1"/>
  <c r="D107" s="1"/>
  <c r="B106"/>
  <c r="C106" s="1"/>
  <c r="D106" s="1"/>
  <c r="B105"/>
  <c r="C105" s="1"/>
  <c r="D105" s="1"/>
  <c r="B104"/>
  <c r="C104" s="1"/>
  <c r="D104" s="1"/>
  <c r="B103"/>
  <c r="C103" s="1"/>
  <c r="D103" s="1"/>
  <c r="B102"/>
  <c r="C102" s="1"/>
  <c r="D102" s="1"/>
  <c r="B101"/>
  <c r="C101" s="1"/>
  <c r="D101" s="1"/>
  <c r="B100"/>
  <c r="C100" s="1"/>
  <c r="D100" s="1"/>
  <c r="B99"/>
  <c r="C99" s="1"/>
  <c r="D99" s="1"/>
  <c r="B98"/>
  <c r="C98" s="1"/>
  <c r="D98" s="1"/>
  <c r="B97"/>
  <c r="C97" s="1"/>
  <c r="D97" s="1"/>
  <c r="B96"/>
  <c r="C96" s="1"/>
  <c r="D96" s="1"/>
  <c r="B95"/>
  <c r="C95" s="1"/>
  <c r="D95" s="1"/>
  <c r="B94"/>
  <c r="C94" s="1"/>
  <c r="D94" s="1"/>
  <c r="B93"/>
  <c r="C93" s="1"/>
  <c r="D93" s="1"/>
  <c r="B92"/>
  <c r="C92" s="1"/>
  <c r="D92" s="1"/>
  <c r="B91"/>
  <c r="C91" s="1"/>
  <c r="D91" s="1"/>
  <c r="B90"/>
  <c r="C90" s="1"/>
  <c r="D90" s="1"/>
  <c r="B89"/>
  <c r="C89" s="1"/>
  <c r="D89" s="1"/>
  <c r="B88"/>
  <c r="C88" s="1"/>
  <c r="D88" s="1"/>
  <c r="B87"/>
  <c r="C87" s="1"/>
  <c r="D87" s="1"/>
  <c r="B86"/>
  <c r="C86" s="1"/>
  <c r="D86" s="1"/>
  <c r="B85"/>
  <c r="C85" s="1"/>
  <c r="D85" s="1"/>
  <c r="B84"/>
  <c r="C84" s="1"/>
  <c r="D84" s="1"/>
  <c r="B83"/>
  <c r="C83" s="1"/>
  <c r="D83" s="1"/>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B69"/>
  <c r="C69" s="1"/>
  <c r="D69" s="1"/>
  <c r="B68"/>
  <c r="C68" s="1"/>
  <c r="D68" s="1"/>
  <c r="B67"/>
  <c r="C67" s="1"/>
  <c r="D67" s="1"/>
  <c r="B66"/>
  <c r="C66" s="1"/>
  <c r="D66" s="1"/>
  <c r="B65"/>
  <c r="C65" s="1"/>
  <c r="D65" s="1"/>
  <c r="B64"/>
  <c r="C64" s="1"/>
  <c r="D64" s="1"/>
  <c r="B63"/>
  <c r="C63" s="1"/>
  <c r="D63" s="1"/>
  <c r="B62"/>
  <c r="C62" s="1"/>
  <c r="D62" s="1"/>
  <c r="B61"/>
  <c r="C61" s="1"/>
  <c r="D61" s="1"/>
  <c r="B60"/>
  <c r="C60" s="1"/>
  <c r="D60" s="1"/>
  <c r="B59"/>
  <c r="C59" s="1"/>
  <c r="D59"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B4"/>
  <c r="C4" s="1"/>
  <c r="D4" s="1"/>
  <c r="P304"/>
  <c r="P303"/>
  <c r="P302"/>
  <c r="P301"/>
  <c r="P300"/>
  <c r="P299"/>
  <c r="P298"/>
  <c r="P297"/>
  <c r="P296"/>
  <c r="P295"/>
  <c r="P294"/>
  <c r="P293"/>
  <c r="P292"/>
  <c r="P291"/>
  <c r="P290"/>
  <c r="P289"/>
  <c r="P288"/>
  <c r="P287"/>
  <c r="P286"/>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9"/>
  <c r="P248"/>
  <c r="P247"/>
  <c r="P246"/>
  <c r="P245"/>
  <c r="P244"/>
  <c r="P243"/>
  <c r="P242"/>
  <c r="P241"/>
  <c r="P240"/>
  <c r="P239"/>
  <c r="P238"/>
  <c r="P237"/>
  <c r="P236"/>
  <c r="P235"/>
  <c r="P234"/>
  <c r="P233"/>
  <c r="P232"/>
  <c r="P231"/>
  <c r="P230"/>
  <c r="P229"/>
  <c r="P228"/>
  <c r="P227"/>
  <c r="P226"/>
  <c r="P225"/>
  <c r="P224"/>
  <c r="P223"/>
  <c r="P222"/>
  <c r="P221"/>
  <c r="P220"/>
  <c r="P219"/>
  <c r="P218"/>
  <c r="P217"/>
  <c r="P216"/>
  <c r="P215"/>
  <c r="P214"/>
  <c r="P213"/>
  <c r="P212"/>
  <c r="P211"/>
  <c r="P210"/>
  <c r="P209"/>
  <c r="P208"/>
  <c r="P207"/>
  <c r="P206"/>
  <c r="P205"/>
  <c r="P204"/>
  <c r="P203"/>
  <c r="P202"/>
  <c r="P201"/>
  <c r="P200"/>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AA108" l="1"/>
  <c r="W108"/>
  <c r="S108"/>
  <c r="AA107"/>
  <c r="W107"/>
  <c r="S107"/>
  <c r="AA106"/>
  <c r="W106"/>
  <c r="S106"/>
  <c r="AA105"/>
  <c r="W105"/>
  <c r="S105"/>
  <c r="AA104"/>
  <c r="W104"/>
  <c r="S104"/>
  <c r="AA103"/>
  <c r="W103"/>
  <c r="S103"/>
  <c r="AA102"/>
  <c r="W102"/>
  <c r="S102"/>
  <c r="AA101"/>
  <c r="W101"/>
  <c r="S101"/>
  <c r="AA100"/>
  <c r="W100"/>
  <c r="S100"/>
  <c r="AA99"/>
  <c r="W99"/>
  <c r="S99"/>
  <c r="AA98"/>
  <c r="W98"/>
  <c r="S98"/>
  <c r="AA97"/>
  <c r="W97"/>
  <c r="S97"/>
  <c r="AA96"/>
  <c r="W96"/>
  <c r="S96"/>
  <c r="AA95"/>
  <c r="W95"/>
  <c r="S95"/>
  <c r="AA94"/>
  <c r="W94"/>
  <c r="S94"/>
  <c r="AA93"/>
  <c r="W93"/>
  <c r="S93"/>
  <c r="AA92"/>
  <c r="W92"/>
  <c r="S92"/>
  <c r="AA91"/>
  <c r="W91"/>
  <c r="S91"/>
  <c r="AA90"/>
  <c r="W90"/>
  <c r="S90"/>
  <c r="AA89"/>
  <c r="W89"/>
  <c r="S89"/>
  <c r="AA88"/>
  <c r="W88"/>
  <c r="S88"/>
  <c r="AA87"/>
  <c r="W87"/>
  <c r="S87"/>
  <c r="AA86"/>
  <c r="W86"/>
  <c r="S86"/>
  <c r="AA85"/>
  <c r="W85"/>
  <c r="S85"/>
  <c r="AA84"/>
  <c r="W84"/>
  <c r="S84"/>
  <c r="AA83"/>
  <c r="W83"/>
  <c r="S83"/>
  <c r="AA82"/>
  <c r="W82"/>
  <c r="S82"/>
  <c r="AA81"/>
  <c r="W81"/>
  <c r="S81"/>
  <c r="AA80"/>
  <c r="W80"/>
  <c r="S80"/>
  <c r="AA79"/>
  <c r="W79"/>
  <c r="S79"/>
  <c r="AA78"/>
  <c r="W78"/>
  <c r="S78"/>
  <c r="AA77"/>
  <c r="W77"/>
  <c r="S77"/>
  <c r="AA76"/>
  <c r="W76"/>
  <c r="S76"/>
  <c r="AA75"/>
  <c r="W75"/>
  <c r="S75"/>
  <c r="AA74"/>
  <c r="W74"/>
  <c r="S74"/>
  <c r="AA73"/>
  <c r="W73"/>
  <c r="S73"/>
  <c r="AA72"/>
  <c r="W72"/>
  <c r="S72"/>
  <c r="AA71"/>
  <c r="W71"/>
  <c r="S71"/>
  <c r="AA70"/>
  <c r="W70"/>
  <c r="S70"/>
  <c r="AA69"/>
  <c r="W69"/>
  <c r="S69"/>
  <c r="AA68"/>
  <c r="W68"/>
  <c r="S68"/>
  <c r="AA67"/>
  <c r="W67"/>
  <c r="S67"/>
  <c r="AA66"/>
  <c r="W66"/>
  <c r="S66"/>
  <c r="AA65"/>
  <c r="W65"/>
  <c r="S65"/>
  <c r="AA64"/>
  <c r="W64"/>
  <c r="S64"/>
  <c r="AA63"/>
  <c r="W63"/>
  <c r="W114" s="1"/>
  <c r="S63"/>
  <c r="S114" s="1"/>
  <c r="AA62"/>
  <c r="W62"/>
  <c r="S62"/>
  <c r="AA61"/>
  <c r="W61"/>
  <c r="S61"/>
  <c r="AA60"/>
  <c r="W60"/>
  <c r="S60"/>
  <c r="AA59"/>
  <c r="W59"/>
  <c r="S59"/>
  <c r="AA58"/>
  <c r="W58"/>
  <c r="S58"/>
  <c r="AA57"/>
  <c r="W57"/>
  <c r="S57"/>
  <c r="AA56"/>
  <c r="W56"/>
  <c r="S56"/>
  <c r="AA55"/>
  <c r="W55"/>
  <c r="S55"/>
  <c r="AA54"/>
  <c r="W54"/>
  <c r="S54"/>
  <c r="AA53"/>
  <c r="W53"/>
  <c r="S53"/>
  <c r="AA52"/>
  <c r="W52"/>
  <c r="S52"/>
  <c r="AA51"/>
  <c r="W51"/>
  <c r="S51"/>
  <c r="AA50"/>
  <c r="W50"/>
  <c r="S50"/>
  <c r="AA49"/>
  <c r="W49"/>
  <c r="S49"/>
  <c r="AA48"/>
  <c r="W48"/>
  <c r="S48"/>
  <c r="AA47"/>
  <c r="W47"/>
  <c r="S47"/>
  <c r="AA46"/>
  <c r="W46"/>
  <c r="S46"/>
  <c r="AA45"/>
  <c r="W45"/>
  <c r="S45"/>
  <c r="AA44"/>
  <c r="W44"/>
  <c r="S44"/>
  <c r="AA43"/>
  <c r="W43"/>
  <c r="S43"/>
  <c r="AA42"/>
  <c r="W42"/>
  <c r="S42"/>
  <c r="AA41"/>
  <c r="W41"/>
  <c r="S41"/>
  <c r="AA40"/>
  <c r="W40"/>
  <c r="S40"/>
  <c r="AA39"/>
  <c r="W39"/>
  <c r="S39"/>
  <c r="AA38"/>
  <c r="W38"/>
  <c r="S38"/>
  <c r="AA37"/>
  <c r="W37"/>
  <c r="S37"/>
  <c r="AA36"/>
  <c r="W36"/>
  <c r="S36"/>
  <c r="AA35"/>
  <c r="W35"/>
  <c r="S35"/>
  <c r="AA34"/>
  <c r="W34"/>
  <c r="S34"/>
  <c r="AA33"/>
  <c r="W33"/>
  <c r="S33"/>
  <c r="AA32"/>
  <c r="W32"/>
  <c r="S32"/>
  <c r="AA31"/>
  <c r="W31"/>
  <c r="S31"/>
  <c r="AA30"/>
  <c r="W30"/>
  <c r="S30"/>
  <c r="AA29"/>
  <c r="W29"/>
  <c r="S29"/>
  <c r="AA28"/>
  <c r="W28"/>
  <c r="S28"/>
  <c r="AA27"/>
  <c r="W27"/>
  <c r="S27"/>
  <c r="AA26"/>
  <c r="W26"/>
  <c r="S26"/>
  <c r="AA25"/>
  <c r="W25"/>
  <c r="S25"/>
  <c r="AA24"/>
  <c r="AD108"/>
  <c r="Z108"/>
  <c r="V108"/>
  <c r="AD107"/>
  <c r="Z107"/>
  <c r="V107"/>
  <c r="AD106"/>
  <c r="Z106"/>
  <c r="V106"/>
  <c r="AD105"/>
  <c r="Z105"/>
  <c r="V105"/>
  <c r="AD104"/>
  <c r="Z104"/>
  <c r="V104"/>
  <c r="AD103"/>
  <c r="Z103"/>
  <c r="V103"/>
  <c r="AD102"/>
  <c r="Z102"/>
  <c r="V102"/>
  <c r="AD101"/>
  <c r="Z101"/>
  <c r="V101"/>
  <c r="AD100"/>
  <c r="Z100"/>
  <c r="V100"/>
  <c r="AD99"/>
  <c r="Z99"/>
  <c r="V99"/>
  <c r="AD98"/>
  <c r="Z98"/>
  <c r="V98"/>
  <c r="AD97"/>
  <c r="Z97"/>
  <c r="V97"/>
  <c r="AD96"/>
  <c r="Z96"/>
  <c r="V96"/>
  <c r="AD95"/>
  <c r="Z95"/>
  <c r="V95"/>
  <c r="AD94"/>
  <c r="Z94"/>
  <c r="V94"/>
  <c r="AD93"/>
  <c r="Z93"/>
  <c r="V93"/>
  <c r="AD92"/>
  <c r="Z92"/>
  <c r="V92"/>
  <c r="AD91"/>
  <c r="Z91"/>
  <c r="V91"/>
  <c r="AD90"/>
  <c r="Z90"/>
  <c r="V90"/>
  <c r="AD89"/>
  <c r="Z89"/>
  <c r="V89"/>
  <c r="AD88"/>
  <c r="Z88"/>
  <c r="V88"/>
  <c r="AD87"/>
  <c r="Z87"/>
  <c r="V87"/>
  <c r="AD86"/>
  <c r="Z86"/>
  <c r="V86"/>
  <c r="AD85"/>
  <c r="Z85"/>
  <c r="V85"/>
  <c r="AD84"/>
  <c r="Z84"/>
  <c r="V84"/>
  <c r="AD83"/>
  <c r="Z83"/>
  <c r="V83"/>
  <c r="AD82"/>
  <c r="Z82"/>
  <c r="V82"/>
  <c r="AD81"/>
  <c r="Z81"/>
  <c r="V81"/>
  <c r="AD80"/>
  <c r="Z80"/>
  <c r="V80"/>
  <c r="AD79"/>
  <c r="Z79"/>
  <c r="V79"/>
  <c r="AD78"/>
  <c r="Z78"/>
  <c r="V78"/>
  <c r="AD77"/>
  <c r="Z77"/>
  <c r="V77"/>
  <c r="AD76"/>
  <c r="Z76"/>
  <c r="V76"/>
  <c r="AD75"/>
  <c r="Z75"/>
  <c r="V75"/>
  <c r="AD74"/>
  <c r="Z74"/>
  <c r="V74"/>
  <c r="AD73"/>
  <c r="Z73"/>
  <c r="V73"/>
  <c r="AD72"/>
  <c r="Z72"/>
  <c r="V72"/>
  <c r="AD71"/>
  <c r="Z71"/>
  <c r="V71"/>
  <c r="AD70"/>
  <c r="Z70"/>
  <c r="B10" i="68" s="1"/>
  <c r="V70" i="38"/>
  <c r="AD69"/>
  <c r="Z69"/>
  <c r="V69"/>
  <c r="AD68"/>
  <c r="Z68"/>
  <c r="V68"/>
  <c r="AD67"/>
  <c r="Z67"/>
  <c r="V67"/>
  <c r="AD66"/>
  <c r="Z66"/>
  <c r="V66"/>
  <c r="AD65"/>
  <c r="Z65"/>
  <c r="V65"/>
  <c r="AD64"/>
  <c r="Z64"/>
  <c r="V64"/>
  <c r="AD63"/>
  <c r="Z63"/>
  <c r="V63"/>
  <c r="AD62"/>
  <c r="Z62"/>
  <c r="V62"/>
  <c r="AD61"/>
  <c r="Z61"/>
  <c r="V61"/>
  <c r="AD60"/>
  <c r="Z60"/>
  <c r="V60"/>
  <c r="AD59"/>
  <c r="Z59"/>
  <c r="V59"/>
  <c r="AD58"/>
  <c r="Z58"/>
  <c r="V58"/>
  <c r="AD57"/>
  <c r="Z57"/>
  <c r="V57"/>
  <c r="AD56"/>
  <c r="Z56"/>
  <c r="V56"/>
  <c r="AD55"/>
  <c r="Z55"/>
  <c r="V55"/>
  <c r="AD54"/>
  <c r="Z54"/>
  <c r="V54"/>
  <c r="AD53"/>
  <c r="Z53"/>
  <c r="V53"/>
  <c r="AD52"/>
  <c r="Z52"/>
  <c r="V52"/>
  <c r="AD51"/>
  <c r="Z51"/>
  <c r="V51"/>
  <c r="AD50"/>
  <c r="Z50"/>
  <c r="V50"/>
  <c r="AD49"/>
  <c r="Z49"/>
  <c r="V49"/>
  <c r="AD48"/>
  <c r="Z48"/>
  <c r="V48"/>
  <c r="AD47"/>
  <c r="Z47"/>
  <c r="V47"/>
  <c r="AD46"/>
  <c r="Z46"/>
  <c r="V46"/>
  <c r="AD45"/>
  <c r="Z45"/>
  <c r="V45"/>
  <c r="AD44"/>
  <c r="Z44"/>
  <c r="V44"/>
  <c r="AD43"/>
  <c r="Z43"/>
  <c r="V43"/>
  <c r="AD42"/>
  <c r="Z42"/>
  <c r="V42"/>
  <c r="AD41"/>
  <c r="Z41"/>
  <c r="V41"/>
  <c r="AD40"/>
  <c r="Z40"/>
  <c r="V40"/>
  <c r="AD39"/>
  <c r="Z39"/>
  <c r="V39"/>
  <c r="AD38"/>
  <c r="Z38"/>
  <c r="V38"/>
  <c r="AD37"/>
  <c r="Z37"/>
  <c r="V37"/>
  <c r="AD36"/>
  <c r="Z36"/>
  <c r="V36"/>
  <c r="AD35"/>
  <c r="Z35"/>
  <c r="V35"/>
  <c r="AD34"/>
  <c r="Z34"/>
  <c r="V34"/>
  <c r="AD33"/>
  <c r="Z33"/>
  <c r="V33"/>
  <c r="AD32"/>
  <c r="Z32"/>
  <c r="V32"/>
  <c r="AD31"/>
  <c r="Z31"/>
  <c r="V31"/>
  <c r="AD30"/>
  <c r="Z30"/>
  <c r="V30"/>
  <c r="AD29"/>
  <c r="Z29"/>
  <c r="V29"/>
  <c r="AD28"/>
  <c r="Z28"/>
  <c r="V28"/>
  <c r="AD27"/>
  <c r="Z27"/>
  <c r="V27"/>
  <c r="AD26"/>
  <c r="Z26"/>
  <c r="V26"/>
  <c r="AD25"/>
  <c r="AC108"/>
  <c r="U108"/>
  <c r="Y107"/>
  <c r="AC106"/>
  <c r="U106"/>
  <c r="Y105"/>
  <c r="AC104"/>
  <c r="U104"/>
  <c r="Y103"/>
  <c r="AC102"/>
  <c r="U102"/>
  <c r="Y101"/>
  <c r="AC100"/>
  <c r="U100"/>
  <c r="Y99"/>
  <c r="AC98"/>
  <c r="U98"/>
  <c r="Y97"/>
  <c r="AC96"/>
  <c r="U96"/>
  <c r="Y95"/>
  <c r="AC94"/>
  <c r="U94"/>
  <c r="Y93"/>
  <c r="AC92"/>
  <c r="U92"/>
  <c r="Y91"/>
  <c r="AC90"/>
  <c r="U90"/>
  <c r="Y89"/>
  <c r="AC88"/>
  <c r="U88"/>
  <c r="Y87"/>
  <c r="AC86"/>
  <c r="U86"/>
  <c r="Y85"/>
  <c r="AC84"/>
  <c r="U84"/>
  <c r="Y83"/>
  <c r="AC82"/>
  <c r="U82"/>
  <c r="Y81"/>
  <c r="AC80"/>
  <c r="U80"/>
  <c r="Y79"/>
  <c r="AC78"/>
  <c r="U78"/>
  <c r="Y77"/>
  <c r="AC76"/>
  <c r="U76"/>
  <c r="Y75"/>
  <c r="AC74"/>
  <c r="U74"/>
  <c r="Y73"/>
  <c r="AC72"/>
  <c r="U72"/>
  <c r="Y71"/>
  <c r="AC70"/>
  <c r="B8" i="68" s="1"/>
  <c r="U70" i="38"/>
  <c r="Y69"/>
  <c r="AC68"/>
  <c r="U68"/>
  <c r="Y67"/>
  <c r="AC66"/>
  <c r="U66"/>
  <c r="Y65"/>
  <c r="AC64"/>
  <c r="U64"/>
  <c r="Y63"/>
  <c r="AC62"/>
  <c r="U62"/>
  <c r="Y61"/>
  <c r="AC60"/>
  <c r="U60"/>
  <c r="Y59"/>
  <c r="AC58"/>
  <c r="U58"/>
  <c r="Y57"/>
  <c r="AC56"/>
  <c r="U56"/>
  <c r="Y55"/>
  <c r="AC54"/>
  <c r="U54"/>
  <c r="Y53"/>
  <c r="AC52"/>
  <c r="U52"/>
  <c r="Y51"/>
  <c r="AC50"/>
  <c r="U50"/>
  <c r="Y49"/>
  <c r="AC48"/>
  <c r="U48"/>
  <c r="Y47"/>
  <c r="AC46"/>
  <c r="U46"/>
  <c r="Y45"/>
  <c r="AC44"/>
  <c r="U44"/>
  <c r="Y43"/>
  <c r="AC42"/>
  <c r="U42"/>
  <c r="Y41"/>
  <c r="AC40"/>
  <c r="U40"/>
  <c r="Y39"/>
  <c r="AC38"/>
  <c r="U38"/>
  <c r="Y37"/>
  <c r="AC36"/>
  <c r="U36"/>
  <c r="Y35"/>
  <c r="AC34"/>
  <c r="U34"/>
  <c r="Y33"/>
  <c r="AC32"/>
  <c r="U32"/>
  <c r="Y31"/>
  <c r="AC30"/>
  <c r="U30"/>
  <c r="Y29"/>
  <c r="AC28"/>
  <c r="U28"/>
  <c r="Y27"/>
  <c r="AC26"/>
  <c r="U26"/>
  <c r="Z25"/>
  <c r="U25"/>
  <c r="AB24"/>
  <c r="W24"/>
  <c r="S24"/>
  <c r="AA23"/>
  <c r="W23"/>
  <c r="S23"/>
  <c r="AA22"/>
  <c r="W22"/>
  <c r="S22"/>
  <c r="AA21"/>
  <c r="W21"/>
  <c r="S21"/>
  <c r="AA20"/>
  <c r="W20"/>
  <c r="S20"/>
  <c r="AA19"/>
  <c r="W19"/>
  <c r="S19"/>
  <c r="AA18"/>
  <c r="W18"/>
  <c r="S18"/>
  <c r="AA17"/>
  <c r="W17"/>
  <c r="S17"/>
  <c r="AA16"/>
  <c r="W16"/>
  <c r="S16"/>
  <c r="AA15"/>
  <c r="W15"/>
  <c r="S15"/>
  <c r="AA14"/>
  <c r="W14"/>
  <c r="S14"/>
  <c r="AA13"/>
  <c r="W13"/>
  <c r="S13"/>
  <c r="AA12"/>
  <c r="W12"/>
  <c r="S12"/>
  <c r="AA11"/>
  <c r="W11"/>
  <c r="S11"/>
  <c r="AA10"/>
  <c r="W10"/>
  <c r="S10"/>
  <c r="AA9"/>
  <c r="W9"/>
  <c r="S9"/>
  <c r="AA8"/>
  <c r="W8"/>
  <c r="S8"/>
  <c r="AA7"/>
  <c r="W7"/>
  <c r="S7"/>
  <c r="AA6"/>
  <c r="W6"/>
  <c r="S6"/>
  <c r="AA5"/>
  <c r="W5"/>
  <c r="S5"/>
  <c r="AA4"/>
  <c r="W4"/>
  <c r="S4"/>
  <c r="AC107"/>
  <c r="Y106"/>
  <c r="U105"/>
  <c r="AC103"/>
  <c r="Y102"/>
  <c r="U101"/>
  <c r="AC99"/>
  <c r="Y98"/>
  <c r="U97"/>
  <c r="AC95"/>
  <c r="Y94"/>
  <c r="U93"/>
  <c r="AC91"/>
  <c r="Y90"/>
  <c r="U89"/>
  <c r="AC87"/>
  <c r="AC69"/>
  <c r="Y68"/>
  <c r="U67"/>
  <c r="AC65"/>
  <c r="Y64"/>
  <c r="U63"/>
  <c r="AC61"/>
  <c r="Y60"/>
  <c r="U59"/>
  <c r="AC57"/>
  <c r="Y56"/>
  <c r="U55"/>
  <c r="AC53"/>
  <c r="Y52"/>
  <c r="U51"/>
  <c r="AC49"/>
  <c r="Y48"/>
  <c r="U47"/>
  <c r="AC45"/>
  <c r="Y44"/>
  <c r="U43"/>
  <c r="AC41"/>
  <c r="Y40"/>
  <c r="U39"/>
  <c r="X108"/>
  <c r="AB107"/>
  <c r="T107"/>
  <c r="X106"/>
  <c r="AB105"/>
  <c r="T105"/>
  <c r="X104"/>
  <c r="AB103"/>
  <c r="T103"/>
  <c r="X102"/>
  <c r="AB101"/>
  <c r="T101"/>
  <c r="X100"/>
  <c r="AB99"/>
  <c r="T99"/>
  <c r="X98"/>
  <c r="AB97"/>
  <c r="T97"/>
  <c r="X96"/>
  <c r="AB95"/>
  <c r="T95"/>
  <c r="X94"/>
  <c r="AB93"/>
  <c r="T93"/>
  <c r="X92"/>
  <c r="AB91"/>
  <c r="T91"/>
  <c r="X90"/>
  <c r="AB89"/>
  <c r="T89"/>
  <c r="X88"/>
  <c r="AB87"/>
  <c r="T87"/>
  <c r="X86"/>
  <c r="AB85"/>
  <c r="T85"/>
  <c r="X84"/>
  <c r="AB83"/>
  <c r="T83"/>
  <c r="X82"/>
  <c r="AB81"/>
  <c r="T81"/>
  <c r="X80"/>
  <c r="AB79"/>
  <c r="T79"/>
  <c r="X78"/>
  <c r="AB77"/>
  <c r="T77"/>
  <c r="X76"/>
  <c r="AB75"/>
  <c r="T75"/>
  <c r="X74"/>
  <c r="AB73"/>
  <c r="T73"/>
  <c r="X72"/>
  <c r="AB71"/>
  <c r="T71"/>
  <c r="X70"/>
  <c r="AB69"/>
  <c r="T69"/>
  <c r="X68"/>
  <c r="AB67"/>
  <c r="T67"/>
  <c r="X66"/>
  <c r="AB65"/>
  <c r="T65"/>
  <c r="X64"/>
  <c r="AB63"/>
  <c r="T63"/>
  <c r="X62"/>
  <c r="AB61"/>
  <c r="T61"/>
  <c r="X60"/>
  <c r="AB59"/>
  <c r="T59"/>
  <c r="X58"/>
  <c r="AB57"/>
  <c r="T57"/>
  <c r="X56"/>
  <c r="AB55"/>
  <c r="T55"/>
  <c r="X54"/>
  <c r="AB53"/>
  <c r="T53"/>
  <c r="X52"/>
  <c r="AB51"/>
  <c r="T51"/>
  <c r="X50"/>
  <c r="AB49"/>
  <c r="T49"/>
  <c r="X48"/>
  <c r="AB47"/>
  <c r="T47"/>
  <c r="X46"/>
  <c r="AB45"/>
  <c r="T45"/>
  <c r="X44"/>
  <c r="AB43"/>
  <c r="T43"/>
  <c r="X42"/>
  <c r="AB41"/>
  <c r="T41"/>
  <c r="X40"/>
  <c r="AB39"/>
  <c r="T39"/>
  <c r="X38"/>
  <c r="AB37"/>
  <c r="T37"/>
  <c r="X36"/>
  <c r="AB35"/>
  <c r="T35"/>
  <c r="X34"/>
  <c r="AB33"/>
  <c r="T33"/>
  <c r="X32"/>
  <c r="AB31"/>
  <c r="T31"/>
  <c r="X30"/>
  <c r="AB29"/>
  <c r="T29"/>
  <c r="X28"/>
  <c r="AB27"/>
  <c r="T27"/>
  <c r="X26"/>
  <c r="AB25"/>
  <c r="V25"/>
  <c r="AC24"/>
  <c r="X24"/>
  <c r="T24"/>
  <c r="AB23"/>
  <c r="X23"/>
  <c r="T23"/>
  <c r="AB22"/>
  <c r="X22"/>
  <c r="T22"/>
  <c r="AB21"/>
  <c r="X21"/>
  <c r="T21"/>
  <c r="AB20"/>
  <c r="X20"/>
  <c r="T20"/>
  <c r="AB19"/>
  <c r="X19"/>
  <c r="T19"/>
  <c r="AB18"/>
  <c r="X18"/>
  <c r="T18"/>
  <c r="AB17"/>
  <c r="X17"/>
  <c r="T17"/>
  <c r="AB16"/>
  <c r="X16"/>
  <c r="T16"/>
  <c r="AB15"/>
  <c r="X15"/>
  <c r="T15"/>
  <c r="AB14"/>
  <c r="X14"/>
  <c r="T14"/>
  <c r="AB13"/>
  <c r="X13"/>
  <c r="T13"/>
  <c r="AB12"/>
  <c r="X12"/>
  <c r="T12"/>
  <c r="AB11"/>
  <c r="X11"/>
  <c r="T11"/>
  <c r="AB10"/>
  <c r="X10"/>
  <c r="T10"/>
  <c r="AB9"/>
  <c r="X9"/>
  <c r="T9"/>
  <c r="AB8"/>
  <c r="X8"/>
  <c r="T8"/>
  <c r="AB7"/>
  <c r="X7"/>
  <c r="T7"/>
  <c r="AB6"/>
  <c r="X6"/>
  <c r="T6"/>
  <c r="AB5"/>
  <c r="X5"/>
  <c r="T5"/>
  <c r="AB4"/>
  <c r="X4"/>
  <c r="T4"/>
  <c r="Y108"/>
  <c r="U107"/>
  <c r="AC105"/>
  <c r="Y104"/>
  <c r="U103"/>
  <c r="AC101"/>
  <c r="Y100"/>
  <c r="U99"/>
  <c r="AC97"/>
  <c r="Y96"/>
  <c r="U95"/>
  <c r="AC93"/>
  <c r="Y92"/>
  <c r="U91"/>
  <c r="AC89"/>
  <c r="Y88"/>
  <c r="U87"/>
  <c r="Y86"/>
  <c r="AC85"/>
  <c r="U85"/>
  <c r="Y84"/>
  <c r="AC83"/>
  <c r="U83"/>
  <c r="Y82"/>
  <c r="AC81"/>
  <c r="U81"/>
  <c r="Y80"/>
  <c r="AC79"/>
  <c r="U79"/>
  <c r="Y78"/>
  <c r="AC77"/>
  <c r="U77"/>
  <c r="Y76"/>
  <c r="AC75"/>
  <c r="U75"/>
  <c r="Y74"/>
  <c r="AC73"/>
  <c r="U73"/>
  <c r="Y72"/>
  <c r="AC71"/>
  <c r="Y70"/>
  <c r="U69"/>
  <c r="AC67"/>
  <c r="Y66"/>
  <c r="U65"/>
  <c r="AC63"/>
  <c r="Y62"/>
  <c r="U61"/>
  <c r="AC59"/>
  <c r="Y58"/>
  <c r="U57"/>
  <c r="AC55"/>
  <c r="Y54"/>
  <c r="U53"/>
  <c r="AC51"/>
  <c r="Y50"/>
  <c r="U49"/>
  <c r="AC47"/>
  <c r="Y46"/>
  <c r="U45"/>
  <c r="AC43"/>
  <c r="Y42"/>
  <c r="U41"/>
  <c r="AC39"/>
  <c r="AB106"/>
  <c r="T104"/>
  <c r="X101"/>
  <c r="AB98"/>
  <c r="T96"/>
  <c r="X93"/>
  <c r="AB90"/>
  <c r="T88"/>
  <c r="X85"/>
  <c r="AB82"/>
  <c r="T80"/>
  <c r="X77"/>
  <c r="AB74"/>
  <c r="T72"/>
  <c r="X69"/>
  <c r="AB66"/>
  <c r="T64"/>
  <c r="X61"/>
  <c r="AB58"/>
  <c r="T56"/>
  <c r="X53"/>
  <c r="AB50"/>
  <c r="T48"/>
  <c r="X45"/>
  <c r="AB42"/>
  <c r="T40"/>
  <c r="T38"/>
  <c r="AB36"/>
  <c r="X35"/>
  <c r="T34"/>
  <c r="AB32"/>
  <c r="X31"/>
  <c r="T30"/>
  <c r="AB28"/>
  <c r="X27"/>
  <c r="T26"/>
  <c r="T25"/>
  <c r="V24"/>
  <c r="Z23"/>
  <c r="AD22"/>
  <c r="V22"/>
  <c r="Z21"/>
  <c r="AD20"/>
  <c r="V20"/>
  <c r="Z19"/>
  <c r="AD18"/>
  <c r="V18"/>
  <c r="Z17"/>
  <c r="AD16"/>
  <c r="V16"/>
  <c r="Z15"/>
  <c r="AD14"/>
  <c r="V14"/>
  <c r="Z13"/>
  <c r="AD12"/>
  <c r="V12"/>
  <c r="Z11"/>
  <c r="AD10"/>
  <c r="V10"/>
  <c r="Z9"/>
  <c r="AD8"/>
  <c r="V8"/>
  <c r="Z7"/>
  <c r="AD6"/>
  <c r="V6"/>
  <c r="Z5"/>
  <c r="AD4"/>
  <c r="V4"/>
  <c r="AB104"/>
  <c r="X99"/>
  <c r="AB96"/>
  <c r="X91"/>
  <c r="T86"/>
  <c r="AB80"/>
  <c r="X75"/>
  <c r="T70"/>
  <c r="AB64"/>
  <c r="X59"/>
  <c r="T54"/>
  <c r="AB48"/>
  <c r="X43"/>
  <c r="Y38"/>
  <c r="AC35"/>
  <c r="U33"/>
  <c r="Y30"/>
  <c r="AC27"/>
  <c r="X25"/>
  <c r="AC23"/>
  <c r="Y22"/>
  <c r="U21"/>
  <c r="AC19"/>
  <c r="Y18"/>
  <c r="U17"/>
  <c r="AC15"/>
  <c r="Y14"/>
  <c r="U13"/>
  <c r="AC11"/>
  <c r="Y10"/>
  <c r="U9"/>
  <c r="AC7"/>
  <c r="Y6"/>
  <c r="U5"/>
  <c r="T108"/>
  <c r="AB102"/>
  <c r="X97"/>
  <c r="T92"/>
  <c r="AB86"/>
  <c r="X81"/>
  <c r="T76"/>
  <c r="AB70"/>
  <c r="B7" i="68" s="1"/>
  <c r="X65" i="38"/>
  <c r="T60"/>
  <c r="AB54"/>
  <c r="X49"/>
  <c r="T44"/>
  <c r="AB38"/>
  <c r="T36"/>
  <c r="X33"/>
  <c r="AB30"/>
  <c r="T28"/>
  <c r="Y25"/>
  <c r="AD23"/>
  <c r="Z22"/>
  <c r="V21"/>
  <c r="AD19"/>
  <c r="Z18"/>
  <c r="V17"/>
  <c r="AD15"/>
  <c r="Z14"/>
  <c r="V13"/>
  <c r="AD11"/>
  <c r="Z10"/>
  <c r="V9"/>
  <c r="AD7"/>
  <c r="Z6"/>
  <c r="V5"/>
  <c r="AB108"/>
  <c r="T106"/>
  <c r="X103"/>
  <c r="AB100"/>
  <c r="T98"/>
  <c r="X95"/>
  <c r="AB92"/>
  <c r="T90"/>
  <c r="X87"/>
  <c r="AB84"/>
  <c r="T82"/>
  <c r="X79"/>
  <c r="AB76"/>
  <c r="T74"/>
  <c r="X71"/>
  <c r="AB68"/>
  <c r="T66"/>
  <c r="X63"/>
  <c r="AB60"/>
  <c r="T58"/>
  <c r="X55"/>
  <c r="AB52"/>
  <c r="T50"/>
  <c r="X47"/>
  <c r="AB44"/>
  <c r="T42"/>
  <c r="X39"/>
  <c r="AC37"/>
  <c r="Y36"/>
  <c r="U35"/>
  <c r="AC33"/>
  <c r="Y32"/>
  <c r="U31"/>
  <c r="AC29"/>
  <c r="Y28"/>
  <c r="U27"/>
  <c r="AC25"/>
  <c r="AD24"/>
  <c r="U24"/>
  <c r="Y23"/>
  <c r="AC22"/>
  <c r="U22"/>
  <c r="Y21"/>
  <c r="AC20"/>
  <c r="U20"/>
  <c r="Y19"/>
  <c r="AC18"/>
  <c r="U18"/>
  <c r="Y17"/>
  <c r="AC16"/>
  <c r="U16"/>
  <c r="Y15"/>
  <c r="AC14"/>
  <c r="U14"/>
  <c r="Y13"/>
  <c r="AC12"/>
  <c r="U12"/>
  <c r="Y11"/>
  <c r="AC10"/>
  <c r="U10"/>
  <c r="Y9"/>
  <c r="AC8"/>
  <c r="U8"/>
  <c r="Y7"/>
  <c r="AC6"/>
  <c r="U6"/>
  <c r="Y5"/>
  <c r="AC4"/>
  <c r="U4"/>
  <c r="X107"/>
  <c r="T102"/>
  <c r="T94"/>
  <c r="AB88"/>
  <c r="X83"/>
  <c r="T78"/>
  <c r="AB72"/>
  <c r="X67"/>
  <c r="T62"/>
  <c r="AB56"/>
  <c r="X51"/>
  <c r="T46"/>
  <c r="AB40"/>
  <c r="U37"/>
  <c r="Y34"/>
  <c r="AC31"/>
  <c r="U29"/>
  <c r="Y26"/>
  <c r="Y24"/>
  <c r="U23"/>
  <c r="AC21"/>
  <c r="Y20"/>
  <c r="U19"/>
  <c r="AC17"/>
  <c r="Y16"/>
  <c r="U15"/>
  <c r="AC13"/>
  <c r="Y12"/>
  <c r="U11"/>
  <c r="AC9"/>
  <c r="Y8"/>
  <c r="U7"/>
  <c r="AC5"/>
  <c r="Y4"/>
  <c r="X105"/>
  <c r="T100"/>
  <c r="AB94"/>
  <c r="X89"/>
  <c r="T84"/>
  <c r="AB78"/>
  <c r="X73"/>
  <c r="T68"/>
  <c r="AB62"/>
  <c r="X57"/>
  <c r="T52"/>
  <c r="AB46"/>
  <c r="X41"/>
  <c r="X37"/>
  <c r="AB34"/>
  <c r="T32"/>
  <c r="X29"/>
  <c r="AB26"/>
  <c r="Z24"/>
  <c r="V23"/>
  <c r="AD21"/>
  <c r="Z20"/>
  <c r="V19"/>
  <c r="AD17"/>
  <c r="Z16"/>
  <c r="V15"/>
  <c r="AD13"/>
  <c r="Z12"/>
  <c r="V11"/>
  <c r="AD9"/>
  <c r="Z8"/>
  <c r="V7"/>
  <c r="AD5"/>
  <c r="Z4"/>
  <c r="B6" i="68"/>
  <c r="B9"/>
  <c r="B11" l="1"/>
  <c r="D11"/>
  <c r="F11"/>
  <c r="X115" i="38"/>
  <c r="X114"/>
  <c r="D7" i="68"/>
  <c r="C7"/>
  <c r="E7" s="1"/>
  <c r="F6"/>
  <c r="U115" i="38"/>
  <c r="F7" i="68"/>
  <c r="V115" i="38"/>
  <c r="U114"/>
  <c r="V114"/>
  <c r="AE68"/>
  <c r="F8" i="68"/>
  <c r="W115" i="38"/>
  <c r="W116" s="1"/>
  <c r="G8" i="68" s="1"/>
  <c r="D8"/>
  <c r="C8"/>
  <c r="D6"/>
  <c r="C6"/>
  <c r="E6" s="1"/>
  <c r="F10"/>
  <c r="T115" i="38"/>
  <c r="C10" i="68"/>
  <c r="E10" s="1"/>
  <c r="D10"/>
  <c r="T114" i="38"/>
  <c r="D9" i="68"/>
  <c r="C9"/>
  <c r="E9" s="1"/>
  <c r="S115" i="38"/>
  <c r="S116" s="1"/>
  <c r="G9" i="68" s="1"/>
  <c r="F9"/>
  <c r="AE67" i="38"/>
  <c r="AE66"/>
  <c r="E8" i="93"/>
  <c r="E7"/>
  <c r="B84" i="31"/>
  <c r="C84" s="1"/>
  <c r="D84" s="1"/>
  <c r="B83"/>
  <c r="C83" s="1"/>
  <c r="D83" s="1"/>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B69"/>
  <c r="C69" s="1"/>
  <c r="D69" s="1"/>
  <c r="B68"/>
  <c r="C68" s="1"/>
  <c r="D68" s="1"/>
  <c r="B67"/>
  <c r="C67" s="1"/>
  <c r="D67" s="1"/>
  <c r="B66"/>
  <c r="C66" s="1"/>
  <c r="D66" s="1"/>
  <c r="B65"/>
  <c r="C65" s="1"/>
  <c r="D65" s="1"/>
  <c r="B64"/>
  <c r="C64" s="1"/>
  <c r="D64" s="1"/>
  <c r="B63"/>
  <c r="C63" s="1"/>
  <c r="D63" s="1"/>
  <c r="B62"/>
  <c r="C62" s="1"/>
  <c r="D62" s="1"/>
  <c r="B61"/>
  <c r="C61" s="1"/>
  <c r="D61" s="1"/>
  <c r="B60"/>
  <c r="C60" s="1"/>
  <c r="D60" s="1"/>
  <c r="B59"/>
  <c r="C59" s="1"/>
  <c r="D59"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B221" i="13"/>
  <c r="C221" s="1"/>
  <c r="D221" s="1"/>
  <c r="B222"/>
  <c r="C222" s="1"/>
  <c r="D222" s="1"/>
  <c r="B223"/>
  <c r="C223" s="1"/>
  <c r="D223" s="1"/>
  <c r="B224"/>
  <c r="C224" s="1"/>
  <c r="D224" s="1"/>
  <c r="B225"/>
  <c r="C225" s="1"/>
  <c r="D225" s="1"/>
  <c r="B226"/>
  <c r="C226" s="1"/>
  <c r="D226" s="1"/>
  <c r="B227"/>
  <c r="C227" s="1"/>
  <c r="D227" s="1"/>
  <c r="B228"/>
  <c r="C228" s="1"/>
  <c r="D228" s="1"/>
  <c r="B229"/>
  <c r="C229" s="1"/>
  <c r="D229" s="1"/>
  <c r="B230"/>
  <c r="C230" s="1"/>
  <c r="D230" s="1"/>
  <c r="B231"/>
  <c r="C231"/>
  <c r="D231" s="1"/>
  <c r="B232"/>
  <c r="C232" s="1"/>
  <c r="D232" s="1"/>
  <c r="B233"/>
  <c r="C233" s="1"/>
  <c r="D233" s="1"/>
  <c r="B234"/>
  <c r="C234" s="1"/>
  <c r="D234" s="1"/>
  <c r="B235"/>
  <c r="C235" s="1"/>
  <c r="D235" s="1"/>
  <c r="B236"/>
  <c r="C236" s="1"/>
  <c r="D236" s="1"/>
  <c r="B237"/>
  <c r="C237" s="1"/>
  <c r="D237" s="1"/>
  <c r="B238"/>
  <c r="C238" s="1"/>
  <c r="D238" s="1"/>
  <c r="B239"/>
  <c r="C239" s="1"/>
  <c r="D239" s="1"/>
  <c r="B240"/>
  <c r="C240" s="1"/>
  <c r="D240" s="1"/>
  <c r="B241"/>
  <c r="C241" s="1"/>
  <c r="D241" s="1"/>
  <c r="B242"/>
  <c r="C242" s="1"/>
  <c r="D242" s="1"/>
  <c r="B243"/>
  <c r="C243" s="1"/>
  <c r="D243" s="1"/>
  <c r="B244"/>
  <c r="C244" s="1"/>
  <c r="D244" s="1"/>
  <c r="B245"/>
  <c r="C245" s="1"/>
  <c r="D245" s="1"/>
  <c r="B246"/>
  <c r="C246" s="1"/>
  <c r="D246" s="1"/>
  <c r="B247"/>
  <c r="C247" s="1"/>
  <c r="D247" s="1"/>
  <c r="B248"/>
  <c r="C248" s="1"/>
  <c r="D248" s="1"/>
  <c r="B249"/>
  <c r="C249" s="1"/>
  <c r="D249" s="1"/>
  <c r="B250"/>
  <c r="C250" s="1"/>
  <c r="D250" s="1"/>
  <c r="B251"/>
  <c r="C251" s="1"/>
  <c r="D251" s="1"/>
  <c r="B252"/>
  <c r="C252" s="1"/>
  <c r="D252" s="1"/>
  <c r="B253"/>
  <c r="C253" s="1"/>
  <c r="D253" s="1"/>
  <c r="B254"/>
  <c r="C254" s="1"/>
  <c r="D254" s="1"/>
  <c r="B255"/>
  <c r="C255" s="1"/>
  <c r="D255" s="1"/>
  <c r="B256"/>
  <c r="C256" s="1"/>
  <c r="D256" s="1"/>
  <c r="B257"/>
  <c r="C257" s="1"/>
  <c r="D257" s="1"/>
  <c r="B258"/>
  <c r="C258" s="1"/>
  <c r="D258" s="1"/>
  <c r="B259"/>
  <c r="C259" s="1"/>
  <c r="D259" s="1"/>
  <c r="B260"/>
  <c r="C260" s="1"/>
  <c r="D260" s="1"/>
  <c r="B261"/>
  <c r="C261" s="1"/>
  <c r="D261" s="1"/>
  <c r="B262"/>
  <c r="C262" s="1"/>
  <c r="D262" s="1"/>
  <c r="B263"/>
  <c r="C263" s="1"/>
  <c r="D263" s="1"/>
  <c r="B264"/>
  <c r="C264" s="1"/>
  <c r="D264" s="1"/>
  <c r="B265"/>
  <c r="C265" s="1"/>
  <c r="D265" s="1"/>
  <c r="B266"/>
  <c r="C266" s="1"/>
  <c r="D266" s="1"/>
  <c r="B267"/>
  <c r="C267" s="1"/>
  <c r="D267" s="1"/>
  <c r="B268"/>
  <c r="C268" s="1"/>
  <c r="D268" s="1"/>
  <c r="B269"/>
  <c r="C269" s="1"/>
  <c r="D269" s="1"/>
  <c r="B270"/>
  <c r="C270" s="1"/>
  <c r="D270" s="1"/>
  <c r="B271"/>
  <c r="C271" s="1"/>
  <c r="D271" s="1"/>
  <c r="B272"/>
  <c r="C272" s="1"/>
  <c r="D272" s="1"/>
  <c r="B273"/>
  <c r="C273" s="1"/>
  <c r="D273" s="1"/>
  <c r="B274"/>
  <c r="C274" s="1"/>
  <c r="D274" s="1"/>
  <c r="B275"/>
  <c r="C275" s="1"/>
  <c r="D275" s="1"/>
  <c r="B276"/>
  <c r="C276" s="1"/>
  <c r="D276" s="1"/>
  <c r="B277"/>
  <c r="C277" s="1"/>
  <c r="D277" s="1"/>
  <c r="B278"/>
  <c r="C278" s="1"/>
  <c r="D278" s="1"/>
  <c r="B279"/>
  <c r="C279" s="1"/>
  <c r="D279" s="1"/>
  <c r="B280"/>
  <c r="C280" s="1"/>
  <c r="D280" s="1"/>
  <c r="B281"/>
  <c r="C281" s="1"/>
  <c r="D281" s="1"/>
  <c r="B282"/>
  <c r="C282" s="1"/>
  <c r="D282" s="1"/>
  <c r="B283"/>
  <c r="C283" s="1"/>
  <c r="D283" s="1"/>
  <c r="B284"/>
  <c r="C284" s="1"/>
  <c r="D284" s="1"/>
  <c r="B285"/>
  <c r="C285" s="1"/>
  <c r="D285" s="1"/>
  <c r="B286"/>
  <c r="C286" s="1"/>
  <c r="D286" s="1"/>
  <c r="B287"/>
  <c r="C287" s="1"/>
  <c r="D287" s="1"/>
  <c r="B288"/>
  <c r="C288" s="1"/>
  <c r="D288" s="1"/>
  <c r="B289"/>
  <c r="C289" s="1"/>
  <c r="D289" s="1"/>
  <c r="B290"/>
  <c r="C290" s="1"/>
  <c r="D290" s="1"/>
  <c r="B291"/>
  <c r="C291" s="1"/>
  <c r="D291" s="1"/>
  <c r="B292"/>
  <c r="C292" s="1"/>
  <c r="D292" s="1"/>
  <c r="B293"/>
  <c r="C293" s="1"/>
  <c r="D293" s="1"/>
  <c r="B294"/>
  <c r="C294" s="1"/>
  <c r="D294" s="1"/>
  <c r="B295"/>
  <c r="C295" s="1"/>
  <c r="D295" s="1"/>
  <c r="B296"/>
  <c r="C296" s="1"/>
  <c r="D296" s="1"/>
  <c r="B297"/>
  <c r="C297" s="1"/>
  <c r="D297" s="1"/>
  <c r="B298"/>
  <c r="C298" s="1"/>
  <c r="D298" s="1"/>
  <c r="B299"/>
  <c r="C299" s="1"/>
  <c r="D299" s="1"/>
  <c r="B300"/>
  <c r="C300" s="1"/>
  <c r="D300" s="1"/>
  <c r="B301"/>
  <c r="C301" s="1"/>
  <c r="D301" s="1"/>
  <c r="B302"/>
  <c r="C302" s="1"/>
  <c r="D302" s="1"/>
  <c r="B303"/>
  <c r="C303" s="1"/>
  <c r="D303" s="1"/>
  <c r="B304"/>
  <c r="C304" s="1"/>
  <c r="D304" s="1"/>
  <c r="C11" i="68" l="1"/>
  <c r="E11" s="1"/>
  <c r="V116" i="38"/>
  <c r="G7" i="68" s="1"/>
  <c r="U116" i="38"/>
  <c r="G6" i="68" s="1"/>
  <c r="X116" i="38"/>
  <c r="G11" i="68" s="1"/>
  <c r="T116" i="38"/>
  <c r="G10" i="68" s="1"/>
  <c r="E8"/>
  <c r="C7" i="31"/>
  <c r="D7" s="1"/>
  <c r="B9" i="64" l="1"/>
  <c r="B10"/>
  <c r="B7"/>
  <c r="B8"/>
  <c r="B220" i="13"/>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202"/>
  <c r="C202" s="1"/>
  <c r="D202" s="1"/>
  <c r="B201"/>
  <c r="C201" s="1"/>
  <c r="D201" s="1"/>
  <c r="B200"/>
  <c r="C200" s="1"/>
  <c r="D200" s="1"/>
  <c r="B199"/>
  <c r="C199" s="1"/>
  <c r="D199" s="1"/>
  <c r="B198"/>
  <c r="C198" s="1"/>
  <c r="D198" s="1"/>
  <c r="B197"/>
  <c r="C197" s="1"/>
  <c r="D197" s="1"/>
  <c r="B196"/>
  <c r="C196" s="1"/>
  <c r="D196" s="1"/>
  <c r="C195"/>
  <c r="D195" s="1"/>
  <c r="B195"/>
  <c r="B194"/>
  <c r="C194" s="1"/>
  <c r="D194" s="1"/>
  <c r="C193"/>
  <c r="D193" s="1"/>
  <c r="B193"/>
  <c r="B192"/>
  <c r="C192" s="1"/>
  <c r="D192" s="1"/>
  <c r="B191"/>
  <c r="C191" s="1"/>
  <c r="D191" s="1"/>
  <c r="B190"/>
  <c r="C190" s="1"/>
  <c r="D190" s="1"/>
  <c r="B189"/>
  <c r="C189" s="1"/>
  <c r="D189" s="1"/>
  <c r="B188"/>
  <c r="C188" s="1"/>
  <c r="D188" s="1"/>
  <c r="B187"/>
  <c r="C187" s="1"/>
  <c r="D187" s="1"/>
  <c r="B186"/>
  <c r="C186" s="1"/>
  <c r="D186" s="1"/>
  <c r="B185"/>
  <c r="C185" s="1"/>
  <c r="D185" s="1"/>
  <c r="B184"/>
  <c r="C184" s="1"/>
  <c r="D184" s="1"/>
  <c r="B183"/>
  <c r="C183" s="1"/>
  <c r="D183" s="1"/>
  <c r="B182"/>
  <c r="C182" s="1"/>
  <c r="D182" s="1"/>
  <c r="B181"/>
  <c r="C181" s="1"/>
  <c r="D181" s="1"/>
  <c r="B180"/>
  <c r="C180" s="1"/>
  <c r="D180" s="1"/>
  <c r="B179"/>
  <c r="C179" s="1"/>
  <c r="D179" s="1"/>
  <c r="B178"/>
  <c r="C178" s="1"/>
  <c r="D178" s="1"/>
  <c r="B177"/>
  <c r="C177" s="1"/>
  <c r="D177" s="1"/>
  <c r="C176"/>
  <c r="D176" s="1"/>
  <c r="B176"/>
  <c r="B175"/>
  <c r="C175" s="1"/>
  <c r="D175" s="1"/>
  <c r="B174"/>
  <c r="C174" s="1"/>
  <c r="D174" s="1"/>
  <c r="B173"/>
  <c r="C173" s="1"/>
  <c r="D173" s="1"/>
  <c r="B172"/>
  <c r="C172" s="1"/>
  <c r="D172" s="1"/>
  <c r="B171"/>
  <c r="C171" s="1"/>
  <c r="D171" s="1"/>
  <c r="B170"/>
  <c r="C170" s="1"/>
  <c r="D170" s="1"/>
  <c r="B169"/>
  <c r="C169" s="1"/>
  <c r="D169" s="1"/>
  <c r="B168"/>
  <c r="C168" s="1"/>
  <c r="D168" s="1"/>
  <c r="B167"/>
  <c r="C167" s="1"/>
  <c r="D167" s="1"/>
  <c r="B166"/>
  <c r="C166" s="1"/>
  <c r="D166" s="1"/>
  <c r="B165"/>
  <c r="C165" s="1"/>
  <c r="D165" s="1"/>
  <c r="B164"/>
  <c r="C164" s="1"/>
  <c r="D164" s="1"/>
  <c r="B163"/>
  <c r="C163" s="1"/>
  <c r="D163" s="1"/>
  <c r="B162"/>
  <c r="C162" s="1"/>
  <c r="D162" s="1"/>
  <c r="B161"/>
  <c r="C161" s="1"/>
  <c r="D161" s="1"/>
  <c r="B160"/>
  <c r="C160" s="1"/>
  <c r="D160" s="1"/>
  <c r="B159"/>
  <c r="C159" s="1"/>
  <c r="D159" s="1"/>
  <c r="B158"/>
  <c r="C158" s="1"/>
  <c r="D158" s="1"/>
  <c r="B157"/>
  <c r="C157" s="1"/>
  <c r="D157" s="1"/>
  <c r="B156"/>
  <c r="C156" s="1"/>
  <c r="D156" s="1"/>
  <c r="C155"/>
  <c r="D155" s="1"/>
  <c r="B155"/>
  <c r="B154"/>
  <c r="C154" s="1"/>
  <c r="D154" s="1"/>
  <c r="C153"/>
  <c r="D153" s="1"/>
  <c r="B153"/>
  <c r="B152"/>
  <c r="C152" s="1"/>
  <c r="D152" s="1"/>
  <c r="B151"/>
  <c r="C151" s="1"/>
  <c r="D151" s="1"/>
  <c r="B150"/>
  <c r="C150" s="1"/>
  <c r="D150" s="1"/>
  <c r="B149"/>
  <c r="C149" s="1"/>
  <c r="D149" s="1"/>
  <c r="B148"/>
  <c r="C148" s="1"/>
  <c r="D148" s="1"/>
  <c r="B147"/>
  <c r="C147" s="1"/>
  <c r="D147" s="1"/>
  <c r="B146"/>
  <c r="C146" s="1"/>
  <c r="D146" s="1"/>
  <c r="B145"/>
  <c r="C145" s="1"/>
  <c r="D145" s="1"/>
  <c r="B144"/>
  <c r="C144" s="1"/>
  <c r="D144" s="1"/>
  <c r="B143"/>
  <c r="C143" s="1"/>
  <c r="D143" s="1"/>
  <c r="B142"/>
  <c r="C142" s="1"/>
  <c r="D142" s="1"/>
  <c r="B141"/>
  <c r="C141" s="1"/>
  <c r="D141" s="1"/>
  <c r="B140"/>
  <c r="C140" s="1"/>
  <c r="D140" s="1"/>
  <c r="B139"/>
  <c r="C139" s="1"/>
  <c r="D139" s="1"/>
  <c r="B138"/>
  <c r="C138" s="1"/>
  <c r="D138" s="1"/>
  <c r="B137"/>
  <c r="C137" s="1"/>
  <c r="D137" s="1"/>
  <c r="B136"/>
  <c r="C136" s="1"/>
  <c r="D136" s="1"/>
  <c r="B135"/>
  <c r="C135" s="1"/>
  <c r="D135" s="1"/>
  <c r="B134"/>
  <c r="C134" s="1"/>
  <c r="D134" s="1"/>
  <c r="C133"/>
  <c r="D133" s="1"/>
  <c r="B133"/>
  <c r="B132"/>
  <c r="C132" s="1"/>
  <c r="D132" s="1"/>
  <c r="B131"/>
  <c r="C131" s="1"/>
  <c r="D131" s="1"/>
  <c r="B130"/>
  <c r="C130" s="1"/>
  <c r="D130" s="1"/>
  <c r="B129"/>
  <c r="C129" s="1"/>
  <c r="D129" s="1"/>
  <c r="B128"/>
  <c r="C128" s="1"/>
  <c r="D128" s="1"/>
  <c r="B127"/>
  <c r="C127" s="1"/>
  <c r="D127" s="1"/>
  <c r="B126"/>
  <c r="C126" s="1"/>
  <c r="D126" s="1"/>
  <c r="B125"/>
  <c r="C125" s="1"/>
  <c r="D125" s="1"/>
  <c r="B124"/>
  <c r="C124" s="1"/>
  <c r="D124" s="1"/>
  <c r="C123"/>
  <c r="D123" s="1"/>
  <c r="B123"/>
  <c r="B122"/>
  <c r="C122" s="1"/>
  <c r="D122" s="1"/>
  <c r="B121"/>
  <c r="C121" s="1"/>
  <c r="D121" s="1"/>
  <c r="B120"/>
  <c r="C120" s="1"/>
  <c r="D120" s="1"/>
  <c r="B119"/>
  <c r="C119" s="1"/>
  <c r="D119" s="1"/>
  <c r="B118"/>
  <c r="C118" s="1"/>
  <c r="D118" s="1"/>
  <c r="B117"/>
  <c r="C117" s="1"/>
  <c r="D117" s="1"/>
  <c r="B116"/>
  <c r="C116" s="1"/>
  <c r="D116" s="1"/>
  <c r="B115"/>
  <c r="C115" s="1"/>
  <c r="D115" s="1"/>
  <c r="B114"/>
  <c r="C114" s="1"/>
  <c r="D114" s="1"/>
  <c r="B113"/>
  <c r="C113" s="1"/>
  <c r="D113" s="1"/>
  <c r="B112"/>
  <c r="C112" s="1"/>
  <c r="D112" s="1"/>
  <c r="B111"/>
  <c r="C111" s="1"/>
  <c r="D111" s="1"/>
  <c r="B110"/>
  <c r="C110" s="1"/>
  <c r="D110" s="1"/>
  <c r="B109"/>
  <c r="C109" s="1"/>
  <c r="D109" s="1"/>
  <c r="B108"/>
  <c r="C108" s="1"/>
  <c r="D108" s="1"/>
  <c r="B107"/>
  <c r="C107" s="1"/>
  <c r="D107" s="1"/>
  <c r="B106"/>
  <c r="C106" s="1"/>
  <c r="D106" s="1"/>
  <c r="B105"/>
  <c r="C105" s="1"/>
  <c r="D105" s="1"/>
  <c r="B104"/>
  <c r="C104" s="1"/>
  <c r="D104" s="1"/>
  <c r="B103"/>
  <c r="C103" s="1"/>
  <c r="D103" s="1"/>
  <c r="B102"/>
  <c r="C102" s="1"/>
  <c r="D102" s="1"/>
  <c r="B101"/>
  <c r="C101" s="1"/>
  <c r="D101" s="1"/>
  <c r="C100"/>
  <c r="D100" s="1"/>
  <c r="B100"/>
  <c r="B99"/>
  <c r="C99" s="1"/>
  <c r="D99" s="1"/>
  <c r="B98"/>
  <c r="C98" s="1"/>
  <c r="D98" s="1"/>
  <c r="B97"/>
  <c r="C97" s="1"/>
  <c r="D97" s="1"/>
  <c r="B96"/>
  <c r="C96" s="1"/>
  <c r="D96" s="1"/>
  <c r="B95"/>
  <c r="C95" s="1"/>
  <c r="D95" s="1"/>
  <c r="B94"/>
  <c r="C94" s="1"/>
  <c r="D94" s="1"/>
  <c r="B93"/>
  <c r="C93" s="1"/>
  <c r="D93" s="1"/>
  <c r="B92"/>
  <c r="C92" s="1"/>
  <c r="D92" s="1"/>
  <c r="B91"/>
  <c r="C91" s="1"/>
  <c r="D91" s="1"/>
  <c r="B90"/>
  <c r="C90" s="1"/>
  <c r="D90" s="1"/>
  <c r="B89"/>
  <c r="C89" s="1"/>
  <c r="D89" s="1"/>
  <c r="B88"/>
  <c r="C88" s="1"/>
  <c r="D88" s="1"/>
  <c r="B87"/>
  <c r="C87" s="1"/>
  <c r="D87" s="1"/>
  <c r="B86"/>
  <c r="C86" s="1"/>
  <c r="D86" s="1"/>
  <c r="C85"/>
  <c r="D85" s="1"/>
  <c r="B85"/>
  <c r="B84"/>
  <c r="C84" s="1"/>
  <c r="D84" s="1"/>
  <c r="C83"/>
  <c r="D83" s="1"/>
  <c r="B83"/>
  <c r="B82"/>
  <c r="C82" s="1"/>
  <c r="D82" s="1"/>
  <c r="B81"/>
  <c r="C81" s="1"/>
  <c r="D81" s="1"/>
  <c r="B80"/>
  <c r="C80" s="1"/>
  <c r="D80" s="1"/>
  <c r="B79"/>
  <c r="C79" s="1"/>
  <c r="D79" s="1"/>
  <c r="B78"/>
  <c r="C78" s="1"/>
  <c r="D78" s="1"/>
  <c r="B77"/>
  <c r="C77" s="1"/>
  <c r="D77" s="1"/>
  <c r="B76"/>
  <c r="C76" s="1"/>
  <c r="D76" s="1"/>
  <c r="B75"/>
  <c r="C75" s="1"/>
  <c r="D75" s="1"/>
  <c r="B74"/>
  <c r="C74" s="1"/>
  <c r="D74" s="1"/>
  <c r="B73"/>
  <c r="C73" s="1"/>
  <c r="D73" s="1"/>
  <c r="B72"/>
  <c r="C72" s="1"/>
  <c r="D72" s="1"/>
  <c r="B71"/>
  <c r="C71" s="1"/>
  <c r="D71" s="1"/>
  <c r="B70"/>
  <c r="C70" s="1"/>
  <c r="D70" s="1"/>
  <c r="C69"/>
  <c r="D69" s="1"/>
  <c r="B69"/>
  <c r="B68"/>
  <c r="C68" s="1"/>
  <c r="D68" s="1"/>
  <c r="B67"/>
  <c r="C67" s="1"/>
  <c r="D67" s="1"/>
  <c r="B66"/>
  <c r="C66" s="1"/>
  <c r="D66" s="1"/>
  <c r="B65"/>
  <c r="C65" s="1"/>
  <c r="D65" s="1"/>
  <c r="B64"/>
  <c r="C64" s="1"/>
  <c r="D64" s="1"/>
  <c r="B63"/>
  <c r="C63" s="1"/>
  <c r="D63" s="1"/>
  <c r="C62"/>
  <c r="D62" s="1"/>
  <c r="B62"/>
  <c r="B61"/>
  <c r="C61" s="1"/>
  <c r="D61" s="1"/>
  <c r="B60"/>
  <c r="C60" s="1"/>
  <c r="D60" s="1"/>
  <c r="C59"/>
  <c r="D59" s="1"/>
  <c r="B59"/>
  <c r="B58"/>
  <c r="C58" s="1"/>
  <c r="D58" s="1"/>
  <c r="B57"/>
  <c r="C57" s="1"/>
  <c r="D57" s="1"/>
  <c r="B56"/>
  <c r="C56" s="1"/>
  <c r="D56" s="1"/>
  <c r="B55"/>
  <c r="C55" s="1"/>
  <c r="D55" s="1"/>
  <c r="B54"/>
  <c r="C54" s="1"/>
  <c r="D54" s="1"/>
  <c r="B53"/>
  <c r="C53" s="1"/>
  <c r="D53" s="1"/>
  <c r="B52"/>
  <c r="C52" s="1"/>
  <c r="D52" s="1"/>
  <c r="B51"/>
  <c r="C51" s="1"/>
  <c r="D51" s="1"/>
  <c r="B50"/>
  <c r="C50" s="1"/>
  <c r="D50" s="1"/>
  <c r="C49"/>
  <c r="D49" s="1"/>
  <c r="B49"/>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C31"/>
  <c r="D31" s="1"/>
  <c r="B31"/>
  <c r="B30"/>
  <c r="C30" s="1"/>
  <c r="D30" s="1"/>
  <c r="B29"/>
  <c r="C29" s="1"/>
  <c r="D29" s="1"/>
  <c r="B28"/>
  <c r="C28" s="1"/>
  <c r="D28" s="1"/>
  <c r="B27"/>
  <c r="C27" s="1"/>
  <c r="D27" s="1"/>
  <c r="B26"/>
  <c r="C26" s="1"/>
  <c r="D26" s="1"/>
  <c r="C25"/>
  <c r="D25" s="1"/>
  <c r="B25"/>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B4"/>
  <c r="C4" s="1"/>
  <c r="D4" s="1"/>
  <c r="B221" i="7"/>
  <c r="C221" s="1"/>
  <c r="D221" s="1"/>
  <c r="B220"/>
  <c r="C220" s="1"/>
  <c r="D220" s="1"/>
  <c r="B219"/>
  <c r="C219" s="1"/>
  <c r="D219" s="1"/>
  <c r="B218"/>
  <c r="C218" s="1"/>
  <c r="D218" s="1"/>
  <c r="B217"/>
  <c r="C217" s="1"/>
  <c r="D217" s="1"/>
  <c r="B216"/>
  <c r="C216" s="1"/>
  <c r="D216" s="1"/>
  <c r="B215"/>
  <c r="C215" s="1"/>
  <c r="D215" s="1"/>
  <c r="B214"/>
  <c r="C214" s="1"/>
  <c r="D214" s="1"/>
  <c r="B213"/>
  <c r="C213" s="1"/>
  <c r="D213" s="1"/>
  <c r="B212"/>
  <c r="C212" s="1"/>
  <c r="D212" s="1"/>
  <c r="B211"/>
  <c r="C211" s="1"/>
  <c r="D211" s="1"/>
  <c r="B210"/>
  <c r="C210" s="1"/>
  <c r="D210" s="1"/>
  <c r="B209"/>
  <c r="C209" s="1"/>
  <c r="D209" s="1"/>
  <c r="B208"/>
  <c r="C208" s="1"/>
  <c r="D208" s="1"/>
  <c r="B207"/>
  <c r="C207" s="1"/>
  <c r="D207" s="1"/>
  <c r="B206"/>
  <c r="C206" s="1"/>
  <c r="D206" s="1"/>
  <c r="B205"/>
  <c r="C205" s="1"/>
  <c r="D205" s="1"/>
  <c r="B204"/>
  <c r="C204" s="1"/>
  <c r="D204" s="1"/>
  <c r="B203"/>
  <c r="C203" s="1"/>
  <c r="D203" s="1"/>
  <c r="B58"/>
  <c r="C58" s="1"/>
  <c r="D58" s="1"/>
  <c r="B57"/>
  <c r="C57" s="1"/>
  <c r="D57" s="1"/>
  <c r="B56"/>
  <c r="C56" s="1"/>
  <c r="D56" s="1"/>
  <c r="B55"/>
  <c r="C55" s="1"/>
  <c r="D55" s="1"/>
  <c r="B54"/>
  <c r="C54" s="1"/>
  <c r="D54" s="1"/>
  <c r="B53"/>
  <c r="C53" s="1"/>
  <c r="D53" s="1"/>
  <c r="B52"/>
  <c r="C52" s="1"/>
  <c r="D52" s="1"/>
  <c r="B51"/>
  <c r="C51" s="1"/>
  <c r="D51" s="1"/>
  <c r="B50"/>
  <c r="C50" s="1"/>
  <c r="D50" s="1"/>
  <c r="B49"/>
  <c r="C49" s="1"/>
  <c r="D49" s="1"/>
  <c r="B48"/>
  <c r="C48" s="1"/>
  <c r="D48" s="1"/>
  <c r="B47"/>
  <c r="C47" s="1"/>
  <c r="D47" s="1"/>
  <c r="B46"/>
  <c r="C46" s="1"/>
  <c r="D46" s="1"/>
  <c r="B45"/>
  <c r="C45" s="1"/>
  <c r="D45" s="1"/>
  <c r="B44"/>
  <c r="C44" s="1"/>
  <c r="D44" s="1"/>
  <c r="B43"/>
  <c r="C43" s="1"/>
  <c r="D43" s="1"/>
  <c r="B42"/>
  <c r="C42" s="1"/>
  <c r="D42" s="1"/>
  <c r="B41"/>
  <c r="C41" s="1"/>
  <c r="D41" s="1"/>
  <c r="B40"/>
  <c r="C40" s="1"/>
  <c r="D40" s="1"/>
  <c r="B39"/>
  <c r="C39" s="1"/>
  <c r="D39" s="1"/>
  <c r="B38"/>
  <c r="C38" s="1"/>
  <c r="D38" s="1"/>
  <c r="B37"/>
  <c r="C37" s="1"/>
  <c r="D37" s="1"/>
  <c r="B36"/>
  <c r="C36" s="1"/>
  <c r="D36" s="1"/>
  <c r="B35"/>
  <c r="C35" s="1"/>
  <c r="D35" s="1"/>
  <c r="B34"/>
  <c r="C34" s="1"/>
  <c r="D34" s="1"/>
  <c r="B33"/>
  <c r="C33" s="1"/>
  <c r="D33" s="1"/>
  <c r="B32"/>
  <c r="C32" s="1"/>
  <c r="D32" s="1"/>
  <c r="B31"/>
  <c r="C31" s="1"/>
  <c r="D31" s="1"/>
  <c r="B30"/>
  <c r="C30" s="1"/>
  <c r="D30" s="1"/>
  <c r="B29"/>
  <c r="C29" s="1"/>
  <c r="D29" s="1"/>
  <c r="B28"/>
  <c r="C28" s="1"/>
  <c r="D28" s="1"/>
  <c r="B27"/>
  <c r="C27" s="1"/>
  <c r="D27" s="1"/>
  <c r="B26"/>
  <c r="C26" s="1"/>
  <c r="D26" s="1"/>
  <c r="B25"/>
  <c r="C25" s="1"/>
  <c r="D25" s="1"/>
  <c r="B24"/>
  <c r="C24" s="1"/>
  <c r="D24" s="1"/>
  <c r="B23"/>
  <c r="C23" s="1"/>
  <c r="D23" s="1"/>
  <c r="B22"/>
  <c r="C22" s="1"/>
  <c r="D22" s="1"/>
  <c r="B21"/>
  <c r="C21" s="1"/>
  <c r="D21" s="1"/>
  <c r="B20"/>
  <c r="C20" s="1"/>
  <c r="D20" s="1"/>
  <c r="B19"/>
  <c r="C19" s="1"/>
  <c r="D19" s="1"/>
  <c r="B18"/>
  <c r="C18" s="1"/>
  <c r="D18" s="1"/>
  <c r="B17"/>
  <c r="C17" s="1"/>
  <c r="D17" s="1"/>
  <c r="B16"/>
  <c r="C16" s="1"/>
  <c r="D16" s="1"/>
  <c r="B15"/>
  <c r="C15" s="1"/>
  <c r="D15" s="1"/>
  <c r="B14"/>
  <c r="C14" s="1"/>
  <c r="D14" s="1"/>
  <c r="B13"/>
  <c r="C13" s="1"/>
  <c r="D13" s="1"/>
  <c r="B12"/>
  <c r="C12" s="1"/>
  <c r="D12" s="1"/>
  <c r="B11"/>
  <c r="C11" s="1"/>
  <c r="D11" s="1"/>
  <c r="B10"/>
  <c r="C10" s="1"/>
  <c r="D10" s="1"/>
  <c r="B9"/>
  <c r="C9" s="1"/>
  <c r="D9" s="1"/>
  <c r="B8"/>
  <c r="C8" s="1"/>
  <c r="D8" s="1"/>
  <c r="B7"/>
  <c r="C7" s="1"/>
  <c r="D7" s="1"/>
  <c r="B6"/>
  <c r="C6" s="1"/>
  <c r="D6" s="1"/>
  <c r="B5"/>
  <c r="C5" s="1"/>
  <c r="D5" s="1"/>
  <c r="B4"/>
  <c r="C4" s="1"/>
  <c r="D4" s="1"/>
  <c r="W45" i="31" l="1"/>
  <c r="AC45"/>
  <c r="S45"/>
  <c r="AC46"/>
  <c r="F11" i="64"/>
  <c r="C10"/>
  <c r="E10" s="1"/>
  <c r="D10"/>
  <c r="F10"/>
  <c r="AA46" i="31"/>
  <c r="AA45"/>
  <c r="C9" i="64"/>
  <c r="E9" s="1"/>
  <c r="D9"/>
  <c r="Y46" i="31"/>
  <c r="F9" i="64"/>
  <c r="Y45" i="31"/>
  <c r="F8" i="64"/>
  <c r="W46" i="31"/>
  <c r="D8" i="64"/>
  <c r="C8"/>
  <c r="E8" s="1"/>
  <c r="C7"/>
  <c r="E7" s="1"/>
  <c r="D7"/>
  <c r="U46" i="31"/>
  <c r="F7" i="64"/>
  <c r="U45" i="31"/>
  <c r="D6" i="64"/>
  <c r="C6"/>
  <c r="E6" s="1"/>
  <c r="S46" i="31"/>
  <c r="F6" i="64"/>
  <c r="B11"/>
  <c r="L5" i="13"/>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D8" i="66" s="1"/>
  <c r="E8" s="1"/>
  <c r="M4" i="13"/>
  <c r="K5"/>
  <c r="K6"/>
  <c r="K8"/>
  <c r="K9"/>
  <c r="K10"/>
  <c r="K12"/>
  <c r="K13"/>
  <c r="K15"/>
  <c r="K17"/>
  <c r="K19"/>
  <c r="K21"/>
  <c r="K23"/>
  <c r="K25"/>
  <c r="K28"/>
  <c r="K30"/>
  <c r="K32"/>
  <c r="K34"/>
  <c r="K36"/>
  <c r="K38"/>
  <c r="K40"/>
  <c r="K42"/>
  <c r="K44"/>
  <c r="K48"/>
  <c r="K50"/>
  <c r="K52"/>
  <c r="K54"/>
  <c r="K56"/>
  <c r="K58"/>
  <c r="K60"/>
  <c r="K62"/>
  <c r="K65"/>
  <c r="D9" i="66" s="1"/>
  <c r="E9" s="1"/>
  <c r="N4" i="13"/>
  <c r="N6"/>
  <c r="N9"/>
  <c r="N12"/>
  <c r="N14"/>
  <c r="N16"/>
  <c r="N18"/>
  <c r="N20"/>
  <c r="N22"/>
  <c r="N24"/>
  <c r="N26"/>
  <c r="N28"/>
  <c r="N30"/>
  <c r="N32"/>
  <c r="N34"/>
  <c r="N36"/>
  <c r="N38"/>
  <c r="N40"/>
  <c r="N42"/>
  <c r="N44"/>
  <c r="N46"/>
  <c r="N48"/>
  <c r="N50"/>
  <c r="N52"/>
  <c r="N54"/>
  <c r="N56"/>
  <c r="N58"/>
  <c r="N60"/>
  <c r="N62"/>
  <c r="N6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D7" i="66" s="1"/>
  <c r="E7" s="1"/>
  <c r="L4" i="13"/>
  <c r="K7"/>
  <c r="K11"/>
  <c r="K14"/>
  <c r="K16"/>
  <c r="K18"/>
  <c r="K20"/>
  <c r="K22"/>
  <c r="K24"/>
  <c r="K26"/>
  <c r="K27"/>
  <c r="K29"/>
  <c r="K31"/>
  <c r="K33"/>
  <c r="K35"/>
  <c r="K37"/>
  <c r="K39"/>
  <c r="K41"/>
  <c r="K43"/>
  <c r="K45"/>
  <c r="K47"/>
  <c r="K49"/>
  <c r="K51"/>
  <c r="K53"/>
  <c r="K55"/>
  <c r="K57"/>
  <c r="K59"/>
  <c r="K61"/>
  <c r="K63"/>
  <c r="K64"/>
  <c r="N5"/>
  <c r="N7"/>
  <c r="N8"/>
  <c r="N10"/>
  <c r="N11"/>
  <c r="N13"/>
  <c r="N15"/>
  <c r="N17"/>
  <c r="N19"/>
  <c r="N21"/>
  <c r="N23"/>
  <c r="N25"/>
  <c r="N27"/>
  <c r="N29"/>
  <c r="N31"/>
  <c r="N33"/>
  <c r="N35"/>
  <c r="N37"/>
  <c r="N39"/>
  <c r="N41"/>
  <c r="N43"/>
  <c r="N45"/>
  <c r="N47"/>
  <c r="N49"/>
  <c r="N51"/>
  <c r="N53"/>
  <c r="N55"/>
  <c r="N57"/>
  <c r="N59"/>
  <c r="N61"/>
  <c r="N63"/>
  <c r="N65"/>
  <c r="D6" i="66" s="1"/>
  <c r="E6" s="1"/>
  <c r="K4" i="13"/>
  <c r="B5" i="1"/>
  <c r="C5" s="1"/>
  <c r="D5" s="1"/>
  <c r="B6"/>
  <c r="C6" s="1"/>
  <c r="D6" s="1"/>
  <c r="B7"/>
  <c r="C7" s="1"/>
  <c r="D7" s="1"/>
  <c r="B8"/>
  <c r="C8" s="1"/>
  <c r="D8" s="1"/>
  <c r="B9"/>
  <c r="C9" s="1"/>
  <c r="D9" s="1"/>
  <c r="B10"/>
  <c r="C10" s="1"/>
  <c r="D10" s="1"/>
  <c r="B11"/>
  <c r="C11" s="1"/>
  <c r="D11" s="1"/>
  <c r="B12"/>
  <c r="C12" s="1"/>
  <c r="D12" s="1"/>
  <c r="B13"/>
  <c r="C13" s="1"/>
  <c r="D13" s="1"/>
  <c r="B14"/>
  <c r="C14" s="1"/>
  <c r="D14" s="1"/>
  <c r="B15"/>
  <c r="C15" s="1"/>
  <c r="D15" s="1"/>
  <c r="B16"/>
  <c r="C16" s="1"/>
  <c r="D16" s="1"/>
  <c r="B17"/>
  <c r="C17" s="1"/>
  <c r="D17" s="1"/>
  <c r="B18"/>
  <c r="C18" s="1"/>
  <c r="D18" s="1"/>
  <c r="B19"/>
  <c r="C19" s="1"/>
  <c r="D19" s="1"/>
  <c r="B20"/>
  <c r="C20" s="1"/>
  <c r="D20" s="1"/>
  <c r="B21"/>
  <c r="C21" s="1"/>
  <c r="D21" s="1"/>
  <c r="B22"/>
  <c r="C22" s="1"/>
  <c r="D22" s="1"/>
  <c r="B23"/>
  <c r="C23" s="1"/>
  <c r="D23" s="1"/>
  <c r="B24"/>
  <c r="C24" s="1"/>
  <c r="D24" s="1"/>
  <c r="B25"/>
  <c r="C25" s="1"/>
  <c r="D25" s="1"/>
  <c r="B26"/>
  <c r="C26" s="1"/>
  <c r="D26" s="1"/>
  <c r="B27"/>
  <c r="C27" s="1"/>
  <c r="D27" s="1"/>
  <c r="B28"/>
  <c r="C28" s="1"/>
  <c r="D28" s="1"/>
  <c r="B29"/>
  <c r="C29" s="1"/>
  <c r="D29" s="1"/>
  <c r="B30"/>
  <c r="C30" s="1"/>
  <c r="D30" s="1"/>
  <c r="B31"/>
  <c r="C31" s="1"/>
  <c r="D31" s="1"/>
  <c r="B32"/>
  <c r="C32" s="1"/>
  <c r="D32" s="1"/>
  <c r="B33"/>
  <c r="C33" s="1"/>
  <c r="D33" s="1"/>
  <c r="B34"/>
  <c r="C34" s="1"/>
  <c r="D34" s="1"/>
  <c r="B35"/>
  <c r="C35" s="1"/>
  <c r="D35" s="1"/>
  <c r="B36"/>
  <c r="C36" s="1"/>
  <c r="D36" s="1"/>
  <c r="B37"/>
  <c r="C37" s="1"/>
  <c r="D37" s="1"/>
  <c r="B38"/>
  <c r="C38" s="1"/>
  <c r="D38" s="1"/>
  <c r="B39"/>
  <c r="C39" s="1"/>
  <c r="D39" s="1"/>
  <c r="B40"/>
  <c r="C40" s="1"/>
  <c r="D40" s="1"/>
  <c r="B41"/>
  <c r="C41" s="1"/>
  <c r="D41" s="1"/>
  <c r="B42"/>
  <c r="C42" s="1"/>
  <c r="D42" s="1"/>
  <c r="B43"/>
  <c r="C43" s="1"/>
  <c r="D43" s="1"/>
  <c r="B44"/>
  <c r="C44" s="1"/>
  <c r="D44" s="1"/>
  <c r="B45"/>
  <c r="C45" s="1"/>
  <c r="D45" s="1"/>
  <c r="B46"/>
  <c r="C46" s="1"/>
  <c r="D46" s="1"/>
  <c r="B47"/>
  <c r="C47" s="1"/>
  <c r="D47" s="1"/>
  <c r="B48"/>
  <c r="C48" s="1"/>
  <c r="D48" s="1"/>
  <c r="B49"/>
  <c r="C49" s="1"/>
  <c r="D49" s="1"/>
  <c r="B50"/>
  <c r="C50" s="1"/>
  <c r="D50" s="1"/>
  <c r="B51"/>
  <c r="C51" s="1"/>
  <c r="D51" s="1"/>
  <c r="B52"/>
  <c r="C52" s="1"/>
  <c r="D52" s="1"/>
  <c r="B53"/>
  <c r="C53" s="1"/>
  <c r="D53" s="1"/>
  <c r="B54"/>
  <c r="C54" s="1"/>
  <c r="D54" s="1"/>
  <c r="B55"/>
  <c r="C55" s="1"/>
  <c r="D55" s="1"/>
  <c r="B56"/>
  <c r="C56" s="1"/>
  <c r="D56" s="1"/>
  <c r="B57"/>
  <c r="C57" s="1"/>
  <c r="D57" s="1"/>
  <c r="B58"/>
  <c r="C58" s="1"/>
  <c r="D58" s="1"/>
  <c r="B59"/>
  <c r="C59" s="1"/>
  <c r="D59" s="1"/>
  <c r="B60"/>
  <c r="C60" s="1"/>
  <c r="D60" s="1"/>
  <c r="B61"/>
  <c r="C61" s="1"/>
  <c r="D61" s="1"/>
  <c r="B62"/>
  <c r="C62" s="1"/>
  <c r="D62" s="1"/>
  <c r="B63"/>
  <c r="C63" s="1"/>
  <c r="D63" s="1"/>
  <c r="B64"/>
  <c r="C64" s="1"/>
  <c r="D64" s="1"/>
  <c r="B65"/>
  <c r="C65" s="1"/>
  <c r="D65" s="1"/>
  <c r="B66"/>
  <c r="C66" s="1"/>
  <c r="D66" s="1"/>
  <c r="B67"/>
  <c r="C67" s="1"/>
  <c r="D67" s="1"/>
  <c r="B68"/>
  <c r="C68" s="1"/>
  <c r="D68" s="1"/>
  <c r="B69"/>
  <c r="C69" s="1"/>
  <c r="D69" s="1"/>
  <c r="B70"/>
  <c r="C70" s="1"/>
  <c r="D70" s="1"/>
  <c r="B71"/>
  <c r="C71" s="1"/>
  <c r="D71" s="1"/>
  <c r="B72"/>
  <c r="C72" s="1"/>
  <c r="D72" s="1"/>
  <c r="B73"/>
  <c r="C73" s="1"/>
  <c r="D73" s="1"/>
  <c r="B74"/>
  <c r="C74" s="1"/>
  <c r="D74" s="1"/>
  <c r="B75"/>
  <c r="C75" s="1"/>
  <c r="D75" s="1"/>
  <c r="B76"/>
  <c r="C76" s="1"/>
  <c r="D76" s="1"/>
  <c r="B77"/>
  <c r="C77" s="1"/>
  <c r="D77" s="1"/>
  <c r="B78"/>
  <c r="C78" s="1"/>
  <c r="D78" s="1"/>
  <c r="B79"/>
  <c r="C79" s="1"/>
  <c r="D79" s="1"/>
  <c r="B80"/>
  <c r="C80" s="1"/>
  <c r="D80" s="1"/>
  <c r="B81"/>
  <c r="C81" s="1"/>
  <c r="D81" s="1"/>
  <c r="B82"/>
  <c r="C82" s="1"/>
  <c r="D82" s="1"/>
  <c r="B83"/>
  <c r="C83" s="1"/>
  <c r="D83" s="1"/>
  <c r="B84"/>
  <c r="C84" s="1"/>
  <c r="D84" s="1"/>
  <c r="B85"/>
  <c r="C85" s="1"/>
  <c r="D85" s="1"/>
  <c r="B86"/>
  <c r="C86" s="1"/>
  <c r="D86" s="1"/>
  <c r="B87"/>
  <c r="C87" s="1"/>
  <c r="D87" s="1"/>
  <c r="B88"/>
  <c r="C88" s="1"/>
  <c r="D88" s="1"/>
  <c r="B89"/>
  <c r="C89" s="1"/>
  <c r="D89" s="1"/>
  <c r="B90"/>
  <c r="C90" s="1"/>
  <c r="D90" s="1"/>
  <c r="B91"/>
  <c r="C91" s="1"/>
  <c r="D91" s="1"/>
  <c r="B92"/>
  <c r="C92" s="1"/>
  <c r="D92" s="1"/>
  <c r="B93"/>
  <c r="C93" s="1"/>
  <c r="D93" s="1"/>
  <c r="B94"/>
  <c r="C94" s="1"/>
  <c r="D94" s="1"/>
  <c r="B95"/>
  <c r="C95" s="1"/>
  <c r="D95" s="1"/>
  <c r="B96"/>
  <c r="C96" s="1"/>
  <c r="D96" s="1"/>
  <c r="B97"/>
  <c r="C97" s="1"/>
  <c r="D97" s="1"/>
  <c r="B98"/>
  <c r="C98" s="1"/>
  <c r="D98" s="1"/>
  <c r="B99"/>
  <c r="C99" s="1"/>
  <c r="D99" s="1"/>
  <c r="B100"/>
  <c r="C100" s="1"/>
  <c r="D100" s="1"/>
  <c r="B101"/>
  <c r="C101" s="1"/>
  <c r="D101" s="1"/>
  <c r="B102"/>
  <c r="C102" s="1"/>
  <c r="D102" s="1"/>
  <c r="B103"/>
  <c r="C103" s="1"/>
  <c r="D103" s="1"/>
  <c r="B104"/>
  <c r="C104" s="1"/>
  <c r="D104" s="1"/>
  <c r="B105"/>
  <c r="C105" s="1"/>
  <c r="D105" s="1"/>
  <c r="B106"/>
  <c r="C106" s="1"/>
  <c r="D106" s="1"/>
  <c r="B107"/>
  <c r="C107" s="1"/>
  <c r="D107" s="1"/>
  <c r="B108"/>
  <c r="C108" s="1"/>
  <c r="D108" s="1"/>
  <c r="B109"/>
  <c r="C109" s="1"/>
  <c r="D109" s="1"/>
  <c r="B110"/>
  <c r="C110" s="1"/>
  <c r="D110" s="1"/>
  <c r="B111"/>
  <c r="C111" s="1"/>
  <c r="D111" s="1"/>
  <c r="B112"/>
  <c r="C112" s="1"/>
  <c r="D112" s="1"/>
  <c r="B113"/>
  <c r="C113" s="1"/>
  <c r="D113" s="1"/>
  <c r="B114"/>
  <c r="C114" s="1"/>
  <c r="D114" s="1"/>
  <c r="B115"/>
  <c r="C115" s="1"/>
  <c r="D115" s="1"/>
  <c r="B116"/>
  <c r="C116" s="1"/>
  <c r="D116" s="1"/>
  <c r="B117"/>
  <c r="C117" s="1"/>
  <c r="D117" s="1"/>
  <c r="B118"/>
  <c r="C118" s="1"/>
  <c r="D118" s="1"/>
  <c r="B119"/>
  <c r="C119" s="1"/>
  <c r="D119" s="1"/>
  <c r="B120"/>
  <c r="C120" s="1"/>
  <c r="D120" s="1"/>
  <c r="B121"/>
  <c r="C121" s="1"/>
  <c r="D121" s="1"/>
  <c r="B122"/>
  <c r="C122" s="1"/>
  <c r="D122" s="1"/>
  <c r="B123"/>
  <c r="C123" s="1"/>
  <c r="D123" s="1"/>
  <c r="B124"/>
  <c r="C124" s="1"/>
  <c r="D124" s="1"/>
  <c r="B125"/>
  <c r="C125" s="1"/>
  <c r="D125" s="1"/>
  <c r="B126"/>
  <c r="C126" s="1"/>
  <c r="D126" s="1"/>
  <c r="B127"/>
  <c r="C127" s="1"/>
  <c r="D127" s="1"/>
  <c r="B128"/>
  <c r="C128" s="1"/>
  <c r="D128" s="1"/>
  <c r="B129"/>
  <c r="C129" s="1"/>
  <c r="D129" s="1"/>
  <c r="B130"/>
  <c r="C130" s="1"/>
  <c r="D130" s="1"/>
  <c r="B131"/>
  <c r="C131" s="1"/>
  <c r="D131" s="1"/>
  <c r="B132"/>
  <c r="C132" s="1"/>
  <c r="D132" s="1"/>
  <c r="B133"/>
  <c r="C133" s="1"/>
  <c r="D133" s="1"/>
  <c r="B134"/>
  <c r="C134" s="1"/>
  <c r="D134" s="1"/>
  <c r="B135"/>
  <c r="C135" s="1"/>
  <c r="D135" s="1"/>
  <c r="B136"/>
  <c r="C136" s="1"/>
  <c r="D136" s="1"/>
  <c r="B137"/>
  <c r="C137" s="1"/>
  <c r="D137" s="1"/>
  <c r="B138"/>
  <c r="C138" s="1"/>
  <c r="D138" s="1"/>
  <c r="B139"/>
  <c r="C139" s="1"/>
  <c r="D139" s="1"/>
  <c r="B140"/>
  <c r="C140" s="1"/>
  <c r="D140" s="1"/>
  <c r="B141"/>
  <c r="C141" s="1"/>
  <c r="D141" s="1"/>
  <c r="B142"/>
  <c r="C142" s="1"/>
  <c r="D142" s="1"/>
  <c r="B143"/>
  <c r="C143" s="1"/>
  <c r="D143" s="1"/>
  <c r="B144"/>
  <c r="C144" s="1"/>
  <c r="D144" s="1"/>
  <c r="B145"/>
  <c r="C145" s="1"/>
  <c r="D145" s="1"/>
  <c r="B146"/>
  <c r="C146" s="1"/>
  <c r="D146" s="1"/>
  <c r="B147"/>
  <c r="C147" s="1"/>
  <c r="D147" s="1"/>
  <c r="B148"/>
  <c r="C148" s="1"/>
  <c r="D148" s="1"/>
  <c r="B149"/>
  <c r="C149" s="1"/>
  <c r="D149" s="1"/>
  <c r="B150"/>
  <c r="C150" s="1"/>
  <c r="D150" s="1"/>
  <c r="B151"/>
  <c r="C151" s="1"/>
  <c r="D151" s="1"/>
  <c r="B152"/>
  <c r="C152" s="1"/>
  <c r="D152" s="1"/>
  <c r="B153"/>
  <c r="C153" s="1"/>
  <c r="D153" s="1"/>
  <c r="B154"/>
  <c r="C154" s="1"/>
  <c r="D154" s="1"/>
  <c r="B155"/>
  <c r="C155" s="1"/>
  <c r="D155" s="1"/>
  <c r="B156"/>
  <c r="C156" s="1"/>
  <c r="D156" s="1"/>
  <c r="B157"/>
  <c r="C157" s="1"/>
  <c r="D157" s="1"/>
  <c r="B158"/>
  <c r="C158" s="1"/>
  <c r="D158" s="1"/>
  <c r="B159"/>
  <c r="C159" s="1"/>
  <c r="D159" s="1"/>
  <c r="B160"/>
  <c r="C160" s="1"/>
  <c r="D160" s="1"/>
  <c r="B161"/>
  <c r="C161" s="1"/>
  <c r="D161" s="1"/>
  <c r="B162"/>
  <c r="C162" s="1"/>
  <c r="D162" s="1"/>
  <c r="B163"/>
  <c r="C163" s="1"/>
  <c r="D163" s="1"/>
  <c r="B164"/>
  <c r="C164" s="1"/>
  <c r="D164" s="1"/>
  <c r="B165"/>
  <c r="C165" s="1"/>
  <c r="D165" s="1"/>
  <c r="B166"/>
  <c r="C166" s="1"/>
  <c r="D166" s="1"/>
  <c r="B167"/>
  <c r="C167" s="1"/>
  <c r="D167" s="1"/>
  <c r="B168"/>
  <c r="C168" s="1"/>
  <c r="D168" s="1"/>
  <c r="B169"/>
  <c r="C169" s="1"/>
  <c r="D169" s="1"/>
  <c r="B170"/>
  <c r="C170" s="1"/>
  <c r="D170" s="1"/>
  <c r="B171"/>
  <c r="C171" s="1"/>
  <c r="D171" s="1"/>
  <c r="B172"/>
  <c r="C172" s="1"/>
  <c r="D172" s="1"/>
  <c r="B173"/>
  <c r="C173" s="1"/>
  <c r="D173" s="1"/>
  <c r="B174"/>
  <c r="C174" s="1"/>
  <c r="D174" s="1"/>
  <c r="B175"/>
  <c r="C175" s="1"/>
  <c r="D175" s="1"/>
  <c r="B176"/>
  <c r="C176" s="1"/>
  <c r="D176" s="1"/>
  <c r="B177"/>
  <c r="C177" s="1"/>
  <c r="D177" s="1"/>
  <c r="B178"/>
  <c r="C178" s="1"/>
  <c r="D178" s="1"/>
  <c r="B179"/>
  <c r="C179" s="1"/>
  <c r="D179" s="1"/>
  <c r="B180"/>
  <c r="C180" s="1"/>
  <c r="D180" s="1"/>
  <c r="B181"/>
  <c r="C181" s="1"/>
  <c r="D181" s="1"/>
  <c r="B182"/>
  <c r="C182" s="1"/>
  <c r="D182" s="1"/>
  <c r="B183"/>
  <c r="C183" s="1"/>
  <c r="D183" s="1"/>
  <c r="B184"/>
  <c r="C184" s="1"/>
  <c r="D184" s="1"/>
  <c r="B185"/>
  <c r="C185" s="1"/>
  <c r="D185" s="1"/>
  <c r="B186"/>
  <c r="C186" s="1"/>
  <c r="D186" s="1"/>
  <c r="B187"/>
  <c r="C187" s="1"/>
  <c r="D187" s="1"/>
  <c r="B188"/>
  <c r="C188" s="1"/>
  <c r="D188" s="1"/>
  <c r="B189"/>
  <c r="C189" s="1"/>
  <c r="D189" s="1"/>
  <c r="B190"/>
  <c r="C190" s="1"/>
  <c r="D190" s="1"/>
  <c r="B191"/>
  <c r="C191" s="1"/>
  <c r="D191" s="1"/>
  <c r="B192"/>
  <c r="C192" s="1"/>
  <c r="D192" s="1"/>
  <c r="B193"/>
  <c r="C193" s="1"/>
  <c r="D193" s="1"/>
  <c r="B194"/>
  <c r="C194" s="1"/>
  <c r="D194" s="1"/>
  <c r="B195"/>
  <c r="C195" s="1"/>
  <c r="D195" s="1"/>
  <c r="B196"/>
  <c r="C196" s="1"/>
  <c r="D196" s="1"/>
  <c r="B197"/>
  <c r="C197" s="1"/>
  <c r="D197" s="1"/>
  <c r="B198"/>
  <c r="C198" s="1"/>
  <c r="D198" s="1"/>
  <c r="B199"/>
  <c r="C199" s="1"/>
  <c r="D199" s="1"/>
  <c r="B200"/>
  <c r="C200" s="1"/>
  <c r="D200" s="1"/>
  <c r="B201"/>
  <c r="C201" s="1"/>
  <c r="D201" s="1"/>
  <c r="B202"/>
  <c r="C202" s="1"/>
  <c r="D202" s="1"/>
  <c r="B203"/>
  <c r="C203" s="1"/>
  <c r="D203" s="1"/>
  <c r="B204"/>
  <c r="C204" s="1"/>
  <c r="D204" s="1"/>
  <c r="B205"/>
  <c r="C205" s="1"/>
  <c r="D205" s="1"/>
  <c r="B206"/>
  <c r="C206" s="1"/>
  <c r="D206" s="1"/>
  <c r="B207"/>
  <c r="C207" s="1"/>
  <c r="D207" s="1"/>
  <c r="B208"/>
  <c r="C208" s="1"/>
  <c r="D208" s="1"/>
  <c r="B209"/>
  <c r="C209" s="1"/>
  <c r="D209" s="1"/>
  <c r="B210"/>
  <c r="C210" s="1"/>
  <c r="D210" s="1"/>
  <c r="B211"/>
  <c r="C211" s="1"/>
  <c r="D211" s="1"/>
  <c r="B212"/>
  <c r="C212" s="1"/>
  <c r="D212" s="1"/>
  <c r="B213"/>
  <c r="C213" s="1"/>
  <c r="D213" s="1"/>
  <c r="B214"/>
  <c r="C214" s="1"/>
  <c r="D214" s="1"/>
  <c r="B215"/>
  <c r="C215" s="1"/>
  <c r="D215" s="1"/>
  <c r="B216"/>
  <c r="C216" s="1"/>
  <c r="D216" s="1"/>
  <c r="B217"/>
  <c r="C217" s="1"/>
  <c r="D217" s="1"/>
  <c r="B218"/>
  <c r="C218" s="1"/>
  <c r="D218" s="1"/>
  <c r="B219"/>
  <c r="C219" s="1"/>
  <c r="D219" s="1"/>
  <c r="B220"/>
  <c r="C220" s="1"/>
  <c r="D220" s="1"/>
  <c r="B4"/>
  <c r="C4" s="1"/>
  <c r="D4" s="1"/>
  <c r="W47" i="31" l="1"/>
  <c r="G8" i="64" s="1"/>
  <c r="AC47" i="31"/>
  <c r="G11" i="64" s="1"/>
  <c r="U47" i="31"/>
  <c r="G7" i="64" s="1"/>
  <c r="Y47" i="31"/>
  <c r="G9" i="64" s="1"/>
  <c r="S47" i="31"/>
  <c r="G6" i="64" s="1"/>
  <c r="H7" i="66"/>
  <c r="H6"/>
  <c r="H8"/>
  <c r="H9"/>
  <c r="AA47" i="31"/>
  <c r="G10" i="64" s="1"/>
  <c r="C11"/>
  <c r="E11" s="1"/>
  <c r="D11"/>
  <c r="W60" i="1"/>
  <c r="W59"/>
  <c r="W7"/>
  <c r="W11"/>
  <c r="W15"/>
  <c r="W19"/>
  <c r="W23"/>
  <c r="W27"/>
  <c r="W31"/>
  <c r="W35"/>
  <c r="W39"/>
  <c r="W63"/>
  <c r="W67"/>
  <c r="W71"/>
  <c r="W75"/>
  <c r="X7"/>
  <c r="X11"/>
  <c r="X15"/>
  <c r="X19"/>
  <c r="X23"/>
  <c r="X27"/>
  <c r="X31"/>
  <c r="X35"/>
  <c r="X39"/>
  <c r="X43"/>
  <c r="X47"/>
  <c r="X51"/>
  <c r="X55"/>
  <c r="X72"/>
  <c r="P5"/>
  <c r="W5"/>
  <c r="W13"/>
  <c r="W21"/>
  <c r="W29"/>
  <c r="W37"/>
  <c r="W65"/>
  <c r="W73"/>
  <c r="X9"/>
  <c r="X17"/>
  <c r="X25"/>
  <c r="X33"/>
  <c r="X41"/>
  <c r="X49"/>
  <c r="X64"/>
  <c r="X58"/>
  <c r="W8"/>
  <c r="W16"/>
  <c r="W24"/>
  <c r="W32"/>
  <c r="W58"/>
  <c r="W68"/>
  <c r="W76"/>
  <c r="X12"/>
  <c r="X20"/>
  <c r="X28"/>
  <c r="X36"/>
  <c r="X44"/>
  <c r="X52"/>
  <c r="X76"/>
  <c r="W6"/>
  <c r="W10"/>
  <c r="W14"/>
  <c r="W18"/>
  <c r="W22"/>
  <c r="W26"/>
  <c r="W30"/>
  <c r="W34"/>
  <c r="W38"/>
  <c r="W62"/>
  <c r="W66"/>
  <c r="W70"/>
  <c r="W74"/>
  <c r="X6"/>
  <c r="X10"/>
  <c r="X14"/>
  <c r="X18"/>
  <c r="X22"/>
  <c r="X26"/>
  <c r="X30"/>
  <c r="X34"/>
  <c r="X38"/>
  <c r="X42"/>
  <c r="X46"/>
  <c r="X50"/>
  <c r="X54"/>
  <c r="X68"/>
  <c r="W4"/>
  <c r="W9"/>
  <c r="W17"/>
  <c r="W25"/>
  <c r="W33"/>
  <c r="W61"/>
  <c r="W69"/>
  <c r="X5"/>
  <c r="X13"/>
  <c r="X21"/>
  <c r="X29"/>
  <c r="X37"/>
  <c r="X45"/>
  <c r="X53"/>
  <c r="X4"/>
  <c r="W12"/>
  <c r="W20"/>
  <c r="W28"/>
  <c r="W36"/>
  <c r="W64"/>
  <c r="W72"/>
  <c r="X8"/>
  <c r="X16"/>
  <c r="X24"/>
  <c r="X32"/>
  <c r="X40"/>
  <c r="X48"/>
  <c r="X56"/>
  <c r="X57"/>
  <c r="W46"/>
  <c r="X70"/>
  <c r="X67"/>
  <c r="X73"/>
  <c r="X59"/>
  <c r="W44"/>
  <c r="W49"/>
  <c r="W41"/>
  <c r="X63"/>
  <c r="X61"/>
  <c r="X65"/>
  <c r="W53"/>
  <c r="X71"/>
  <c r="X66"/>
  <c r="X69"/>
  <c r="W55"/>
  <c r="W54"/>
  <c r="X74"/>
  <c r="X75"/>
  <c r="W42"/>
  <c r="X62"/>
  <c r="W48"/>
  <c r="W51"/>
  <c r="W43"/>
  <c r="W57"/>
  <c r="W50"/>
  <c r="W52"/>
  <c r="W45"/>
  <c r="W40"/>
  <c r="X60"/>
  <c r="W56"/>
  <c r="W47"/>
  <c r="P46"/>
  <c r="Q12"/>
  <c r="O71"/>
  <c r="O63"/>
  <c r="O55"/>
  <c r="O47"/>
  <c r="O39"/>
  <c r="O31"/>
  <c r="O23"/>
  <c r="O15"/>
  <c r="O7"/>
  <c r="R71"/>
  <c r="R63"/>
  <c r="R55"/>
  <c r="R47"/>
  <c r="R39"/>
  <c r="R31"/>
  <c r="R23"/>
  <c r="R15"/>
  <c r="R7"/>
  <c r="S71"/>
  <c r="S55"/>
  <c r="V55" s="1"/>
  <c r="S39"/>
  <c r="V39" s="1"/>
  <c r="S23"/>
  <c r="S7"/>
  <c r="T63"/>
  <c r="T47"/>
  <c r="T31"/>
  <c r="T15"/>
  <c r="P75"/>
  <c r="P59"/>
  <c r="P43"/>
  <c r="P27"/>
  <c r="P11"/>
  <c r="Q68"/>
  <c r="Q52"/>
  <c r="Q36"/>
  <c r="Q20"/>
  <c r="O72"/>
  <c r="O64"/>
  <c r="O56"/>
  <c r="O48"/>
  <c r="O40"/>
  <c r="O32"/>
  <c r="O24"/>
  <c r="O16"/>
  <c r="O8"/>
  <c r="R72"/>
  <c r="R64"/>
  <c r="R56"/>
  <c r="R48"/>
  <c r="R40"/>
  <c r="R32"/>
  <c r="R24"/>
  <c r="R16"/>
  <c r="R8"/>
  <c r="S72"/>
  <c r="S59"/>
  <c r="S43"/>
  <c r="S27"/>
  <c r="S11"/>
  <c r="T67"/>
  <c r="T51"/>
  <c r="T35"/>
  <c r="T19"/>
  <c r="S4"/>
  <c r="P63"/>
  <c r="P47"/>
  <c r="P31"/>
  <c r="P15"/>
  <c r="U15" s="1"/>
  <c r="Q72"/>
  <c r="Q56"/>
  <c r="Q40"/>
  <c r="Q24"/>
  <c r="Q8"/>
  <c r="O75"/>
  <c r="O67"/>
  <c r="O59"/>
  <c r="O51"/>
  <c r="O43"/>
  <c r="O35"/>
  <c r="O27"/>
  <c r="O19"/>
  <c r="O11"/>
  <c r="R75"/>
  <c r="R67"/>
  <c r="R59"/>
  <c r="R51"/>
  <c r="R43"/>
  <c r="R35"/>
  <c r="R27"/>
  <c r="R19"/>
  <c r="R11"/>
  <c r="S75"/>
  <c r="S63"/>
  <c r="S47"/>
  <c r="S31"/>
  <c r="V31" s="1"/>
  <c r="S15"/>
  <c r="T71"/>
  <c r="T55"/>
  <c r="T39"/>
  <c r="T23"/>
  <c r="T7"/>
  <c r="P67"/>
  <c r="P51"/>
  <c r="P35"/>
  <c r="P19"/>
  <c r="Q76"/>
  <c r="Q60"/>
  <c r="Q44"/>
  <c r="Q28"/>
  <c r="Q7"/>
  <c r="Q11"/>
  <c r="Q15"/>
  <c r="Q19"/>
  <c r="Q23"/>
  <c r="Q27"/>
  <c r="Q31"/>
  <c r="Q35"/>
  <c r="Q39"/>
  <c r="Q43"/>
  <c r="Q47"/>
  <c r="Q51"/>
  <c r="Q55"/>
  <c r="Q59"/>
  <c r="Q63"/>
  <c r="Q67"/>
  <c r="Q71"/>
  <c r="Q75"/>
  <c r="P6"/>
  <c r="P10"/>
  <c r="P14"/>
  <c r="P18"/>
  <c r="P22"/>
  <c r="P26"/>
  <c r="P30"/>
  <c r="P34"/>
  <c r="P38"/>
  <c r="P42"/>
  <c r="P50"/>
  <c r="P54"/>
  <c r="P58"/>
  <c r="P62"/>
  <c r="P66"/>
  <c r="P70"/>
  <c r="P74"/>
  <c r="T4"/>
  <c r="T6"/>
  <c r="T10"/>
  <c r="T14"/>
  <c r="T18"/>
  <c r="T22"/>
  <c r="T26"/>
  <c r="T30"/>
  <c r="T34"/>
  <c r="T38"/>
  <c r="T42"/>
  <c r="T46"/>
  <c r="T50"/>
  <c r="T54"/>
  <c r="T58"/>
  <c r="T62"/>
  <c r="T66"/>
  <c r="T70"/>
  <c r="T74"/>
  <c r="S6"/>
  <c r="S10"/>
  <c r="S14"/>
  <c r="S18"/>
  <c r="S22"/>
  <c r="S26"/>
  <c r="S30"/>
  <c r="S34"/>
  <c r="S38"/>
  <c r="S42"/>
  <c r="S46"/>
  <c r="S50"/>
  <c r="S54"/>
  <c r="S58"/>
  <c r="S62"/>
  <c r="S66"/>
  <c r="S70"/>
  <c r="S74"/>
  <c r="R6"/>
  <c r="R10"/>
  <c r="R14"/>
  <c r="R18"/>
  <c r="R22"/>
  <c r="R26"/>
  <c r="R30"/>
  <c r="R34"/>
  <c r="R38"/>
  <c r="R42"/>
  <c r="R46"/>
  <c r="R50"/>
  <c r="R54"/>
  <c r="R58"/>
  <c r="R62"/>
  <c r="R66"/>
  <c r="R70"/>
  <c r="R74"/>
  <c r="O6"/>
  <c r="O10"/>
  <c r="O14"/>
  <c r="O18"/>
  <c r="O22"/>
  <c r="O26"/>
  <c r="O30"/>
  <c r="O34"/>
  <c r="O38"/>
  <c r="O42"/>
  <c r="O46"/>
  <c r="O50"/>
  <c r="O54"/>
  <c r="O58"/>
  <c r="O62"/>
  <c r="O66"/>
  <c r="O70"/>
  <c r="O74"/>
  <c r="Q21"/>
  <c r="Q37"/>
  <c r="Q45"/>
  <c r="Q53"/>
  <c r="Q61"/>
  <c r="Q69"/>
  <c r="Q4"/>
  <c r="P12"/>
  <c r="P20"/>
  <c r="P28"/>
  <c r="P36"/>
  <c r="P44"/>
  <c r="P52"/>
  <c r="P60"/>
  <c r="P68"/>
  <c r="P76"/>
  <c r="T8"/>
  <c r="T16"/>
  <c r="T20"/>
  <c r="T28"/>
  <c r="T36"/>
  <c r="T44"/>
  <c r="T52"/>
  <c r="T60"/>
  <c r="T68"/>
  <c r="T76"/>
  <c r="S12"/>
  <c r="S20"/>
  <c r="V20" s="1"/>
  <c r="S28"/>
  <c r="S36"/>
  <c r="S44"/>
  <c r="S52"/>
  <c r="V52" s="1"/>
  <c r="S60"/>
  <c r="S68"/>
  <c r="Q6"/>
  <c r="Q10"/>
  <c r="Q14"/>
  <c r="Q18"/>
  <c r="Q22"/>
  <c r="Q26"/>
  <c r="Q30"/>
  <c r="Q34"/>
  <c r="Q38"/>
  <c r="Q42"/>
  <c r="Q46"/>
  <c r="Q50"/>
  <c r="Q54"/>
  <c r="Q83" s="1"/>
  <c r="Q58"/>
  <c r="Q62"/>
  <c r="Q66"/>
  <c r="Q70"/>
  <c r="Q74"/>
  <c r="P9"/>
  <c r="P13"/>
  <c r="P17"/>
  <c r="P21"/>
  <c r="P25"/>
  <c r="P29"/>
  <c r="P33"/>
  <c r="P37"/>
  <c r="P41"/>
  <c r="P45"/>
  <c r="P49"/>
  <c r="P53"/>
  <c r="P57"/>
  <c r="P61"/>
  <c r="P65"/>
  <c r="P69"/>
  <c r="P73"/>
  <c r="P4"/>
  <c r="U4" s="1"/>
  <c r="T5"/>
  <c r="T9"/>
  <c r="T13"/>
  <c r="T17"/>
  <c r="T21"/>
  <c r="T25"/>
  <c r="T29"/>
  <c r="T33"/>
  <c r="T37"/>
  <c r="T41"/>
  <c r="T45"/>
  <c r="T49"/>
  <c r="T53"/>
  <c r="T57"/>
  <c r="T61"/>
  <c r="T65"/>
  <c r="T69"/>
  <c r="T73"/>
  <c r="S5"/>
  <c r="S9"/>
  <c r="S13"/>
  <c r="S17"/>
  <c r="S21"/>
  <c r="S25"/>
  <c r="S29"/>
  <c r="S33"/>
  <c r="S37"/>
  <c r="S41"/>
  <c r="S45"/>
  <c r="S49"/>
  <c r="S53"/>
  <c r="S57"/>
  <c r="S61"/>
  <c r="S65"/>
  <c r="S69"/>
  <c r="S73"/>
  <c r="R5"/>
  <c r="R9"/>
  <c r="R13"/>
  <c r="R17"/>
  <c r="R21"/>
  <c r="R25"/>
  <c r="R29"/>
  <c r="R33"/>
  <c r="R37"/>
  <c r="R41"/>
  <c r="R45"/>
  <c r="R49"/>
  <c r="R53"/>
  <c r="R57"/>
  <c r="R61"/>
  <c r="R65"/>
  <c r="R69"/>
  <c r="R73"/>
  <c r="O5"/>
  <c r="O9"/>
  <c r="O13"/>
  <c r="O17"/>
  <c r="O21"/>
  <c r="O25"/>
  <c r="O29"/>
  <c r="O33"/>
  <c r="O37"/>
  <c r="O41"/>
  <c r="O45"/>
  <c r="O49"/>
  <c r="O53"/>
  <c r="O57"/>
  <c r="O61"/>
  <c r="O65"/>
  <c r="O69"/>
  <c r="O73"/>
  <c r="Q5"/>
  <c r="Q9"/>
  <c r="Q13"/>
  <c r="Q17"/>
  <c r="Q25"/>
  <c r="Q29"/>
  <c r="Q33"/>
  <c r="Q41"/>
  <c r="Q49"/>
  <c r="Q57"/>
  <c r="Q65"/>
  <c r="Q73"/>
  <c r="P8"/>
  <c r="U8" s="1"/>
  <c r="P16"/>
  <c r="P24"/>
  <c r="P32"/>
  <c r="P40"/>
  <c r="U40" s="1"/>
  <c r="P48"/>
  <c r="P56"/>
  <c r="P64"/>
  <c r="P72"/>
  <c r="U72" s="1"/>
  <c r="R4"/>
  <c r="T12"/>
  <c r="T24"/>
  <c r="T32"/>
  <c r="T40"/>
  <c r="T48"/>
  <c r="T56"/>
  <c r="T64"/>
  <c r="T72"/>
  <c r="S8"/>
  <c r="S16"/>
  <c r="S24"/>
  <c r="V24" s="1"/>
  <c r="S32"/>
  <c r="S40"/>
  <c r="V40" s="1"/>
  <c r="S48"/>
  <c r="S56"/>
  <c r="V56" s="1"/>
  <c r="S64"/>
  <c r="O76"/>
  <c r="O68"/>
  <c r="O60"/>
  <c r="O52"/>
  <c r="O44"/>
  <c r="O36"/>
  <c r="O28"/>
  <c r="O20"/>
  <c r="O12"/>
  <c r="R76"/>
  <c r="R68"/>
  <c r="R60"/>
  <c r="R52"/>
  <c r="R44"/>
  <c r="R36"/>
  <c r="R28"/>
  <c r="R20"/>
  <c r="R12"/>
  <c r="S76"/>
  <c r="S67"/>
  <c r="V67" s="1"/>
  <c r="S51"/>
  <c r="V51" s="1"/>
  <c r="S35"/>
  <c r="V35" s="1"/>
  <c r="S19"/>
  <c r="T75"/>
  <c r="T59"/>
  <c r="T43"/>
  <c r="T27"/>
  <c r="T11"/>
  <c r="P71"/>
  <c r="P55"/>
  <c r="P39"/>
  <c r="U39" s="1"/>
  <c r="P23"/>
  <c r="P7"/>
  <c r="Q64"/>
  <c r="Q48"/>
  <c r="Q32"/>
  <c r="Q16"/>
  <c r="U19" l="1"/>
  <c r="O83"/>
  <c r="D8" i="67"/>
  <c r="C8"/>
  <c r="D7"/>
  <c r="C7"/>
  <c r="U5" i="1"/>
  <c r="U46"/>
  <c r="P83"/>
  <c r="D6" i="67"/>
  <c r="C6"/>
  <c r="E6" s="1"/>
  <c r="P84" i="1"/>
  <c r="F7" i="67"/>
  <c r="F8"/>
  <c r="Q84" i="1"/>
  <c r="Q85" s="1"/>
  <c r="G8" i="67" s="1"/>
  <c r="F6"/>
  <c r="O84" i="1"/>
  <c r="V32"/>
  <c r="V49"/>
  <c r="V17"/>
  <c r="V74"/>
  <c r="V58"/>
  <c r="V42"/>
  <c r="V26"/>
  <c r="V63"/>
  <c r="V43"/>
  <c r="V64"/>
  <c r="V65"/>
  <c r="V33"/>
  <c r="V69"/>
  <c r="V53"/>
  <c r="V37"/>
  <c r="V21"/>
  <c r="V62"/>
  <c r="V46"/>
  <c r="V30"/>
  <c r="V23"/>
  <c r="V75"/>
  <c r="V60"/>
  <c r="V28"/>
  <c r="V47"/>
  <c r="V27"/>
  <c r="V48"/>
  <c r="V16"/>
  <c r="V73"/>
  <c r="V57"/>
  <c r="V41"/>
  <c r="V25"/>
  <c r="V68"/>
  <c r="V36"/>
  <c r="V66"/>
  <c r="V50"/>
  <c r="V34"/>
  <c r="V18"/>
  <c r="V72"/>
  <c r="V71"/>
  <c r="V59"/>
  <c r="V19"/>
  <c r="V76"/>
  <c r="V61"/>
  <c r="V45"/>
  <c r="V29"/>
  <c r="V44"/>
  <c r="V70"/>
  <c r="V54"/>
  <c r="V38"/>
  <c r="V22"/>
  <c r="U71"/>
  <c r="U61"/>
  <c r="U45"/>
  <c r="U29"/>
  <c r="U13"/>
  <c r="U24"/>
  <c r="U67"/>
  <c r="Z56"/>
  <c r="E8" i="67"/>
  <c r="U64" i="1"/>
  <c r="U32"/>
  <c r="U65"/>
  <c r="Z49"/>
  <c r="U33"/>
  <c r="U17"/>
  <c r="U74"/>
  <c r="U35"/>
  <c r="U11"/>
  <c r="U75"/>
  <c r="U31"/>
  <c r="U23"/>
  <c r="U76"/>
  <c r="U44"/>
  <c r="U12"/>
  <c r="U62"/>
  <c r="U63"/>
  <c r="U68"/>
  <c r="U38"/>
  <c r="U6"/>
  <c r="U26"/>
  <c r="U59"/>
  <c r="Z48"/>
  <c r="U16"/>
  <c r="U69"/>
  <c r="Z53"/>
  <c r="U37"/>
  <c r="U21"/>
  <c r="Z52"/>
  <c r="U20"/>
  <c r="U66"/>
  <c r="Z50"/>
  <c r="U30"/>
  <c r="U14"/>
  <c r="U47"/>
  <c r="U43"/>
  <c r="Y58"/>
  <c r="U36"/>
  <c r="U22"/>
  <c r="U42"/>
  <c r="U10"/>
  <c r="U7"/>
  <c r="U73"/>
  <c r="Z57"/>
  <c r="U41"/>
  <c r="U25"/>
  <c r="U9"/>
  <c r="U60"/>
  <c r="U28"/>
  <c r="U70"/>
  <c r="Z54"/>
  <c r="U34"/>
  <c r="U18"/>
  <c r="Z51"/>
  <c r="U27"/>
  <c r="U55"/>
  <c r="Z55"/>
  <c r="U58"/>
  <c r="Z58"/>
  <c r="U48"/>
  <c r="U53"/>
  <c r="U52"/>
  <c r="U50"/>
  <c r="U49"/>
  <c r="U56"/>
  <c r="U57"/>
  <c r="U54"/>
  <c r="U51"/>
  <c r="O85" l="1"/>
  <c r="G6" i="67" s="1"/>
  <c r="P85" i="1"/>
  <c r="G7" i="67" s="1"/>
  <c r="E7"/>
</calcChain>
</file>

<file path=xl/comments1.xml><?xml version="1.0" encoding="utf-8"?>
<comments xmlns="http://schemas.openxmlformats.org/spreadsheetml/2006/main">
  <authors>
    <author>Henderson</author>
  </authors>
  <commentList>
    <comment ref="B75" authorId="0">
      <text>
        <r>
          <rPr>
            <b/>
            <sz val="8"/>
            <color indexed="81"/>
            <rFont val="Tahoma"/>
            <family val="2"/>
          </rPr>
          <t>Henderson:</t>
        </r>
        <r>
          <rPr>
            <sz val="8"/>
            <color indexed="81"/>
            <rFont val="Tahoma"/>
            <family val="2"/>
          </rPr>
          <t xml:space="preserve">
May-Jul 2013: actual figures show shortfall in two months, with large correction in third.  Total for three months close to normal - just distribution gone to pot.  Amended to follow pattern of forecast, using total of all three months, adjusted proportionally to forecast total.  (Forecast and actual very close.)</t>
        </r>
      </text>
    </comment>
    <comment ref="B85" authorId="0">
      <text>
        <r>
          <rPr>
            <b/>
            <sz val="8"/>
            <color indexed="81"/>
            <rFont val="Tahoma"/>
            <family val="2"/>
          </rPr>
          <t>Henderson:</t>
        </r>
        <r>
          <rPr>
            <sz val="8"/>
            <color indexed="81"/>
            <rFont val="Tahoma"/>
            <family val="2"/>
          </rPr>
          <t xml:space="preserve">
Feb-Mar 2014: March figure too high after correcting for error in Feb.  Have rebalanced total for both months, proportionate to 31/28.  NB March usually higher tha Feb in slightly greater proportion than number of working days would suggest.</t>
        </r>
      </text>
    </comment>
  </commentList>
</comments>
</file>

<file path=xl/sharedStrings.xml><?xml version="1.0" encoding="utf-8"?>
<sst xmlns="http://schemas.openxmlformats.org/spreadsheetml/2006/main" count="652" uniqueCount="280">
  <si>
    <t>ImpositionsForecast</t>
  </si>
  <si>
    <t>ReceiptsForecast</t>
  </si>
  <si>
    <t>RemittalsForecast</t>
  </si>
  <si>
    <t>Impositions</t>
  </si>
  <si>
    <t>Receipts</t>
  </si>
  <si>
    <t>Remittals</t>
  </si>
  <si>
    <t>Date</t>
  </si>
  <si>
    <t>Forecast</t>
  </si>
  <si>
    <t>Quarter</t>
  </si>
  <si>
    <t>Impositions Forecast</t>
  </si>
  <si>
    <t>Receipts Forecast</t>
  </si>
  <si>
    <t>Remittals Forecast</t>
  </si>
  <si>
    <t>Monthly numbers</t>
  </si>
  <si>
    <t>Quarterly numbers</t>
  </si>
  <si>
    <t>Qtr_year</t>
  </si>
  <si>
    <t>Qtr_year(text format)</t>
  </si>
  <si>
    <t>Legal aid expenditure excluding debt recovery</t>
  </si>
  <si>
    <t>Crown Law</t>
  </si>
  <si>
    <t>Monetary</t>
  </si>
  <si>
    <t>Criminal</t>
  </si>
  <si>
    <t>Family</t>
  </si>
  <si>
    <t>Civil</t>
  </si>
  <si>
    <t>Waitangi</t>
  </si>
  <si>
    <t>Duty Lawyer</t>
  </si>
  <si>
    <t>PDLA</t>
  </si>
  <si>
    <t>Actual</t>
  </si>
  <si>
    <t>Other</t>
  </si>
  <si>
    <t>Community</t>
  </si>
  <si>
    <t>Imprisonment</t>
  </si>
  <si>
    <t xml:space="preserve">Duty Laywer scheme </t>
  </si>
  <si>
    <t>PDLA scheme</t>
  </si>
  <si>
    <t>Prison</t>
  </si>
  <si>
    <t>Month</t>
  </si>
  <si>
    <t>Parole</t>
  </si>
  <si>
    <t>Supervision</t>
  </si>
  <si>
    <t>CommunityWork</t>
  </si>
  <si>
    <t>Release on Conditions</t>
  </si>
  <si>
    <t>Home Detention</t>
  </si>
  <si>
    <t>CommunityDetention</t>
  </si>
  <si>
    <t>Intensive Supervision</t>
  </si>
  <si>
    <t>Post Detention Conditions</t>
  </si>
  <si>
    <t>Total community sentences</t>
  </si>
  <si>
    <t>ParoleForecast</t>
  </si>
  <si>
    <t>SupervisionForecast</t>
  </si>
  <si>
    <t>CommunityWorkForecast</t>
  </si>
  <si>
    <t>ReleaseonConditionsForecast</t>
  </si>
  <si>
    <t>HomeDetentionForecast</t>
  </si>
  <si>
    <t>CommunityDetentionForecast</t>
  </si>
  <si>
    <t>IntensiveSupervisionForecast</t>
  </si>
  <si>
    <t>PostDetentionConditionsForecast</t>
  </si>
  <si>
    <t>TotalCommunitySentencesForecast</t>
  </si>
  <si>
    <t>Community Detention</t>
  </si>
  <si>
    <t>Community Work</t>
  </si>
  <si>
    <t>Remand</t>
  </si>
  <si>
    <t>Sentenced</t>
  </si>
  <si>
    <t xml:space="preserve">Sentenced </t>
  </si>
  <si>
    <t xml:space="preserve">Remand </t>
  </si>
  <si>
    <t xml:space="preserve">Total </t>
  </si>
  <si>
    <t>CourtServicingHours</t>
  </si>
  <si>
    <t>Prereleaseenquiries</t>
  </si>
  <si>
    <t>HomeLeavereports</t>
  </si>
  <si>
    <t>ParoleConditionProgressReports</t>
  </si>
  <si>
    <t xml:space="preserve"> </t>
  </si>
  <si>
    <t>Total</t>
  </si>
  <si>
    <t>Number of unique offenders proceeded against by Police in each quarter, and the subset proceeded against by court action.</t>
  </si>
  <si>
    <t>Number of proceedings by Police in each quarter, and the subset of court action proceedings.</t>
  </si>
  <si>
    <t>2015 Forecast</t>
  </si>
  <si>
    <t>Extended Supervision</t>
  </si>
  <si>
    <t>Life parole</t>
  </si>
  <si>
    <t>Starts</t>
  </si>
  <si>
    <t>Muster</t>
  </si>
  <si>
    <t xml:space="preserve">Impositions </t>
  </si>
  <si>
    <t>Disposals by case type</t>
  </si>
  <si>
    <t xml:space="preserve">Judge-alone
</t>
  </si>
  <si>
    <t xml:space="preserve">Court of Appeal
</t>
  </si>
  <si>
    <t xml:space="preserve">High Court appeal 
</t>
  </si>
  <si>
    <t xml:space="preserve">Total Crown Law disposals
</t>
  </si>
  <si>
    <t xml:space="preserve">Criminal
</t>
  </si>
  <si>
    <t>Waitangi Tribunal</t>
  </si>
  <si>
    <t>Court volumes</t>
  </si>
  <si>
    <t xml:space="preserve">High Court jury
</t>
  </si>
  <si>
    <t xml:space="preserve">District Court  jury trial
</t>
  </si>
  <si>
    <t xml:space="preserve"> Current quarter</t>
  </si>
  <si>
    <t xml:space="preserve">Cases
</t>
  </si>
  <si>
    <r>
      <t xml:space="preserve">Change
</t>
    </r>
    <r>
      <rPr>
        <sz val="8"/>
        <rFont val="Calibri Light"/>
        <family val="2"/>
      </rPr>
      <t>compared with last year</t>
    </r>
  </si>
  <si>
    <t>Last 12 months</t>
  </si>
  <si>
    <t>Legal Aid jurisdiction</t>
  </si>
  <si>
    <r>
      <t xml:space="preserve">Expenditure
</t>
    </r>
    <r>
      <rPr>
        <sz val="8"/>
        <rFont val="Calibri Light"/>
        <family val="2"/>
      </rPr>
      <t>(S000)</t>
    </r>
  </si>
  <si>
    <t>Sentence type</t>
  </si>
  <si>
    <r>
      <t xml:space="preserve">Total legal aid </t>
    </r>
    <r>
      <rPr>
        <sz val="10"/>
        <color theme="3"/>
        <rFont val="Calibri Light"/>
        <family val="2"/>
      </rPr>
      <t xml:space="preserve">excluding debt recovery </t>
    </r>
  </si>
  <si>
    <r>
      <t xml:space="preserve">Expenditure
</t>
    </r>
    <r>
      <rPr>
        <sz val="10"/>
        <rFont val="Calibri Light"/>
        <family val="2"/>
      </rPr>
      <t>($000)</t>
    </r>
  </si>
  <si>
    <t>Community sentence</t>
  </si>
  <si>
    <t>Total Community starts</t>
  </si>
  <si>
    <t>Prison population</t>
  </si>
  <si>
    <t>Police Proceedings</t>
  </si>
  <si>
    <t xml:space="preserve">Proceedings
</t>
  </si>
  <si>
    <t>By court action</t>
  </si>
  <si>
    <t>Monetary penalty</t>
  </si>
  <si>
    <t>Cases disposed</t>
  </si>
  <si>
    <t>Cases</t>
  </si>
  <si>
    <t>Current quarter</t>
  </si>
  <si>
    <t>Same quarter last year</t>
  </si>
  <si>
    <t>Previous 12 months</t>
  </si>
  <si>
    <r>
      <t xml:space="preserve">Difference
</t>
    </r>
    <r>
      <rPr>
        <sz val="8"/>
        <rFont val="Calibri Light"/>
        <family val="2"/>
      </rPr>
      <t>compared withforecast</t>
    </r>
  </si>
  <si>
    <t>CL1</t>
  </si>
  <si>
    <t>CL2</t>
  </si>
  <si>
    <t>CL3</t>
  </si>
  <si>
    <t>CL4</t>
  </si>
  <si>
    <r>
      <t xml:space="preserve">Forecast
</t>
    </r>
    <r>
      <rPr>
        <sz val="10"/>
        <rFont val="Calibri Light"/>
        <family val="2"/>
      </rPr>
      <t>($000)</t>
    </r>
  </si>
  <si>
    <t>Average Time Waiting (days)</t>
  </si>
  <si>
    <t>Post-detention Conditions</t>
  </si>
  <si>
    <t>Post-release Condition</t>
  </si>
  <si>
    <t>Life Parole</t>
  </si>
  <si>
    <t>AveRemtime</t>
  </si>
  <si>
    <t>Receipts/imposed</t>
  </si>
  <si>
    <t>C1</t>
  </si>
  <si>
    <t>C2</t>
  </si>
  <si>
    <t>Criminal cases</t>
  </si>
  <si>
    <t>For further information, please email:</t>
  </si>
  <si>
    <t>justiceinfo@justice.govt.nz</t>
  </si>
  <si>
    <t>Report details</t>
  </si>
  <si>
    <t xml:space="preserve">latest version, along with reports on the other components of the Justice Sector Forecast, can be found at: </t>
  </si>
  <si>
    <t xml:space="preserve">http://www.justice.govt.nz/justice-sector/statistics/forecasts </t>
  </si>
  <si>
    <t>JUSTICE SECTOR OUTLOOK</t>
  </si>
  <si>
    <t xml:space="preserve">Police Proceeding </t>
  </si>
  <si>
    <t>Total Forecast</t>
  </si>
  <si>
    <t>Dfference ($)=Receipts-Impositions</t>
  </si>
  <si>
    <t>Dfference ($)=Receipts-Impositions Forecast</t>
  </si>
  <si>
    <t>Prison Operating capacity</t>
  </si>
  <si>
    <t>Legal Aid</t>
  </si>
  <si>
    <t>Sentence Mix</t>
  </si>
  <si>
    <t>Community Sentences</t>
  </si>
  <si>
    <t>Community and related workload useful information</t>
  </si>
  <si>
    <t>Community sentence starts</t>
  </si>
  <si>
    <t>Community sentence muster</t>
  </si>
  <si>
    <t>Community sentence times</t>
  </si>
  <si>
    <t>Post-sentence starts and muster</t>
  </si>
  <si>
    <t>Provision of information</t>
  </si>
  <si>
    <t>Time on remand</t>
  </si>
  <si>
    <t>Prison population-sentenced, remand and total</t>
  </si>
  <si>
    <t>Monetary Penalties</t>
  </si>
  <si>
    <t>Police Proceedings Summary Table</t>
  </si>
  <si>
    <t>Court Volumes Summary Table</t>
  </si>
  <si>
    <t>Crown Law summary Table</t>
  </si>
  <si>
    <t>Legal Aid Summary Table</t>
  </si>
  <si>
    <t>Sentence mix Summary Table</t>
  </si>
  <si>
    <t>Monetary Summary Table</t>
  </si>
  <si>
    <t>Community sentences Summary Table</t>
  </si>
  <si>
    <t>Charts: Community sentences</t>
  </si>
  <si>
    <t>Prison summary Table</t>
  </si>
  <si>
    <t>Charts: Prison</t>
  </si>
  <si>
    <t>Table of Contents</t>
  </si>
  <si>
    <t>Back to contents page</t>
  </si>
  <si>
    <r>
      <t xml:space="preserve">Change
</t>
    </r>
    <r>
      <rPr>
        <sz val="8"/>
        <rFont val="Calibri Light"/>
        <family val="2"/>
      </rPr>
      <t>cf.  last year</t>
    </r>
  </si>
  <si>
    <r>
      <t xml:space="preserve">Difference
</t>
    </r>
    <r>
      <rPr>
        <sz val="8"/>
        <rFont val="Calibri Light"/>
        <family val="2"/>
      </rPr>
      <t>cf. forecast</t>
    </r>
  </si>
  <si>
    <t>Avtimeremand forecast</t>
  </si>
  <si>
    <t>Crown Law Charts</t>
  </si>
  <si>
    <t>Legal Aid Expenditure charts</t>
  </si>
  <si>
    <t>Community- based sentences charts</t>
  </si>
  <si>
    <t xml:space="preserve">Prison populations charts </t>
  </si>
  <si>
    <t xml:space="preserve">By court action </t>
  </si>
  <si>
    <t>Change
cf. last year</t>
  </si>
  <si>
    <t>Difference
cf. forecast</t>
  </si>
  <si>
    <t>Receipts/imposed forecast</t>
  </si>
  <si>
    <t xml:space="preserve">Actual sentence starts
</t>
  </si>
  <si>
    <t>Change
cf.  last year</t>
  </si>
  <si>
    <t xml:space="preserve">Sentence starts
</t>
  </si>
  <si>
    <r>
      <t xml:space="preserve">Difference
</t>
    </r>
    <r>
      <rPr>
        <sz val="8"/>
        <rFont val="Calibri Light"/>
        <family val="2"/>
      </rPr>
      <t>cf.  forecast</t>
    </r>
  </si>
  <si>
    <t xml:space="preserve">The forecast update is produced quarterly for the quarters ending 30 September, 31 December, 31 March, and 30 June each year. The </t>
  </si>
  <si>
    <t>Court action</t>
  </si>
  <si>
    <t>Change last 6 years</t>
  </si>
  <si>
    <t>Change last year</t>
  </si>
  <si>
    <r>
      <t xml:space="preserve">Change
</t>
    </r>
    <r>
      <rPr>
        <sz val="10"/>
        <rFont val="Calibri Light"/>
        <family val="2"/>
      </rPr>
      <t>c.f.  last year</t>
    </r>
  </si>
  <si>
    <r>
      <t xml:space="preserve">Change
</t>
    </r>
    <r>
      <rPr>
        <sz val="10"/>
        <rFont val="Calibri Light"/>
        <family val="2"/>
      </rPr>
      <t>c.f. last year</t>
    </r>
  </si>
  <si>
    <r>
      <t xml:space="preserve">Change
</t>
    </r>
    <r>
      <rPr>
        <sz val="10"/>
        <rFont val="Calibri Light"/>
        <family val="2"/>
      </rPr>
      <t>c.f. 2009 peak</t>
    </r>
  </si>
  <si>
    <t>Change since 2009, 12 months</t>
  </si>
  <si>
    <t>Cases disposed, by case category</t>
  </si>
  <si>
    <t>Monthly</t>
  </si>
  <si>
    <t>Quarterly</t>
  </si>
  <si>
    <t>Inflow</t>
  </si>
  <si>
    <t>Forecast change since Dec 2015</t>
  </si>
  <si>
    <t>Quarter to end of</t>
  </si>
  <si>
    <r>
      <t xml:space="preserve">Change
</t>
    </r>
    <r>
      <rPr>
        <sz val="8"/>
        <rFont val="Calibri Light"/>
        <family val="2"/>
      </rPr>
      <t>c.f. last year</t>
    </r>
  </si>
  <si>
    <r>
      <t xml:space="preserve">Change
</t>
    </r>
    <r>
      <rPr>
        <sz val="8"/>
        <rFont val="Calibri Light"/>
        <family val="2"/>
      </rPr>
      <t>c.f. 2009 peak</t>
    </r>
  </si>
  <si>
    <t>Crown Law case disposals</t>
  </si>
  <si>
    <t>Crown Law case disposals, by jurisdiction</t>
  </si>
  <si>
    <t>DC jury actual</t>
  </si>
  <si>
    <t>DC jury forecast</t>
  </si>
  <si>
    <t>DC judge alone actual</t>
  </si>
  <si>
    <t>DC judge alone forecast</t>
  </si>
  <si>
    <t>HC jury actual</t>
  </si>
  <si>
    <t>HC jury forecast</t>
  </si>
  <si>
    <t xml:space="preserve"> Court of Appeal actual</t>
  </si>
  <si>
    <t xml:space="preserve"> Court of Appeal forecast</t>
  </si>
  <si>
    <t>HC appeal actual</t>
  </si>
  <si>
    <t>HC appeal forecast</t>
  </si>
  <si>
    <t>Total actual</t>
  </si>
  <si>
    <t>Total forecast</t>
  </si>
  <si>
    <t>Legal aid expenditure, by jurisdiction</t>
  </si>
  <si>
    <t>Other actions</t>
  </si>
  <si>
    <t>Non-court action</t>
  </si>
  <si>
    <t>Proportion court action</t>
  </si>
  <si>
    <t xml:space="preserve">By non-court action </t>
  </si>
  <si>
    <t>Last year c.f. 2009 peak</t>
  </si>
  <si>
    <t>Last year c.f. previous year</t>
  </si>
  <si>
    <t>Category 2</t>
  </si>
  <si>
    <t>Category 1</t>
  </si>
  <si>
    <t>C3,C4, other (pre-CPA)</t>
  </si>
  <si>
    <t>Change since 2009, quarter</t>
  </si>
  <si>
    <t>* 'Other' cases are pre-Criminal Procedure Act cases.</t>
  </si>
  <si>
    <t>Court volumes - inflow, disposals and cases on hand</t>
  </si>
  <si>
    <t>Case disposals</t>
  </si>
  <si>
    <t>Cases on hand</t>
  </si>
  <si>
    <t>Category 3 and 4</t>
  </si>
  <si>
    <t>Active cases on hand</t>
  </si>
  <si>
    <t>Category 3</t>
  </si>
  <si>
    <t>Category 4</t>
  </si>
  <si>
    <t>Category 3&amp;4</t>
  </si>
  <si>
    <t>Disposals</t>
  </si>
  <si>
    <t>Forecast disposals</t>
  </si>
  <si>
    <t>Court workload 2004-2025: inflow vs. disposals</t>
  </si>
  <si>
    <t>Supervision Forecast</t>
  </si>
  <si>
    <t>Community Work Forecast</t>
  </si>
  <si>
    <t>Home Detention Forecast</t>
  </si>
  <si>
    <t>Community Detention Forecast</t>
  </si>
  <si>
    <t>Intensive Supervision Forecast</t>
  </si>
  <si>
    <t>Total Community Sentences Forecast</t>
  </si>
  <si>
    <r>
      <t xml:space="preserve">Change
</t>
    </r>
    <r>
      <rPr>
        <sz val="8"/>
        <rFont val="Calibri Light"/>
        <family val="2"/>
      </rPr>
      <t>c.f last quarter</t>
    </r>
  </si>
  <si>
    <t>Court workload: inflow vs. disposals</t>
  </si>
  <si>
    <r>
      <t xml:space="preserve">Change
</t>
    </r>
    <r>
      <rPr>
        <sz val="8"/>
        <rFont val="Calibri Light"/>
        <family val="2"/>
      </rPr>
      <t>cf. last year</t>
    </r>
  </si>
  <si>
    <t>End Month</t>
  </si>
  <si>
    <t>Current Quarter</t>
  </si>
  <si>
    <t>last year</t>
  </si>
  <si>
    <t>Change since last year</t>
  </si>
  <si>
    <t>This year</t>
  </si>
  <si>
    <t>this year</t>
  </si>
  <si>
    <t>Only need to change yellow cell - others (green and blue) calculated from it</t>
  </si>
  <si>
    <t xml:space="preserve">Actual
</t>
  </si>
  <si>
    <t>Last quarter</t>
  </si>
  <si>
    <t>Proportion non-court action</t>
  </si>
  <si>
    <t>Note: Increases in numbers of proceedings in June 2016 should be interpreted with caution. Some Police Districts (most notably Eastern, Counties/Manukau, and Waikato) undertook exercises to ensure records were up-to-date ahead of fiscal year end. Most formal actions against offenders were already up-to-date, so the updates primarily affected informal warning for adult offenders and other non-court actions for youth offenders.</t>
  </si>
  <si>
    <t>2015-16 (actual)</t>
  </si>
  <si>
    <t>2016-17 (forecast)</t>
  </si>
  <si>
    <t>%age change on 2015-16</t>
  </si>
  <si>
    <t>2020-21 (forecast)</t>
  </si>
  <si>
    <t xml:space="preserve">Criminal </t>
  </si>
  <si>
    <t xml:space="preserve">Family </t>
  </si>
  <si>
    <t xml:space="preserve">Civil </t>
  </si>
  <si>
    <t>Duty lawyer</t>
  </si>
  <si>
    <t>Monitoring report for quarter ending December 2016</t>
  </si>
  <si>
    <t>End of current quarter</t>
  </si>
  <si>
    <t>Discontinued</t>
  </si>
  <si>
    <t>Court Service Hours discontinued because of persistently unreliable data</t>
  </si>
  <si>
    <t>Home Leave reports discontinued: Home Leave in abeyance after abuse by a prisoner</t>
  </si>
  <si>
    <t>Jurisdiction ($000)</t>
  </si>
  <si>
    <t>2016 Forecast</t>
  </si>
  <si>
    <t>Sentenced 2016 Long Term Forecast</t>
  </si>
  <si>
    <t>Sentenced Short Term Nov 2016 Forecast</t>
  </si>
  <si>
    <t>Remand 2016  Long Term Forecast</t>
  </si>
  <si>
    <t>Remand Short Term Nov 2016 Forecast</t>
  </si>
  <si>
    <t>Total 2016 Long Term Forecast</t>
  </si>
  <si>
    <t>Total Short Term Nov 2016 Forecast</t>
  </si>
  <si>
    <t>NB Crown Law future trends are based on the 2017 forecast (completed February 2017) but the quarterly comparisons for quarter ending December 2016 are with the 2016 forecast.</t>
  </si>
  <si>
    <t>Police proceedings 2009-2016</t>
  </si>
  <si>
    <t>Chart: Police proceedings 2009-2016</t>
  </si>
  <si>
    <t>Court volumes by case categories 2004-2026</t>
  </si>
  <si>
    <t>Criminal cases on hand by categories 2003-2016</t>
  </si>
  <si>
    <t>Charts: Court volumes 2004-2026</t>
  </si>
  <si>
    <t>Crown Law 2012-2021</t>
  </si>
  <si>
    <t>Crown Law 2012-2021 by case categories</t>
  </si>
  <si>
    <t>Charts: Crown Law 2012-2021</t>
  </si>
  <si>
    <t>Legal Aid 2005-2021</t>
  </si>
  <si>
    <t>Legal Aid 2005-2021 by jurisdiction</t>
  </si>
  <si>
    <t>Charts: Legal Aid 2005-2021</t>
  </si>
  <si>
    <t>Sentence mix 2000-2025</t>
  </si>
  <si>
    <t>Chart: Sentence mix 2000-2025</t>
  </si>
  <si>
    <t>Monetary Penalties 2002-2021</t>
  </si>
  <si>
    <t>Charts: Monetary Penalties 2002-2021</t>
  </si>
  <si>
    <t>Remittals (number)</t>
  </si>
  <si>
    <t>k</t>
  </si>
</sst>
</file>

<file path=xl/styles.xml><?xml version="1.0" encoding="utf-8"?>
<styleSheet xmlns="http://schemas.openxmlformats.org/spreadsheetml/2006/main">
  <numFmts count="13">
    <numFmt numFmtId="7" formatCode="&quot;$&quot;#,##0.00;\-&quot;$&quot;#,##0.00"/>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quot;$&quot;#,#0#,"/>
    <numFmt numFmtId="168" formatCode="&quot;$&quot;#,##0,,&quot;m&quot;"/>
    <numFmt numFmtId="169" formatCode="mmm\ yyyy"/>
    <numFmt numFmtId="170" formatCode="0.0"/>
    <numFmt numFmtId="171" formatCode="#,##0.0"/>
    <numFmt numFmtId="172" formatCode="0_ ;\-0\ "/>
    <numFmt numFmtId="173" formatCode="_-&quot;$&quot;* #,##0_-;\-&quot;$&quot;* #,##0_-;_-&quot;$&quot;* &quot;-&quot;??_-;_-@_-"/>
  </numFmts>
  <fonts count="50">
    <font>
      <sz val="10"/>
      <name val="Arial"/>
      <family val="2"/>
    </font>
    <font>
      <sz val="11.5"/>
      <color theme="1"/>
      <name val="Arial"/>
      <family val="2"/>
    </font>
    <font>
      <sz val="11.5"/>
      <color theme="1"/>
      <name val="Arial"/>
      <family val="2"/>
    </font>
    <font>
      <sz val="11.5"/>
      <color theme="1"/>
      <name val="Arial"/>
      <family val="2"/>
    </font>
    <font>
      <sz val="11.5"/>
      <color theme="1"/>
      <name val="Arial"/>
      <family val="2"/>
    </font>
    <font>
      <sz val="11.5"/>
      <color theme="1"/>
      <name val="Arial"/>
      <family val="2"/>
    </font>
    <font>
      <sz val="11.5"/>
      <color theme="1"/>
      <name val="Arial"/>
      <family val="2"/>
    </font>
    <font>
      <sz val="10"/>
      <name val="Arial"/>
      <family val="2"/>
    </font>
    <font>
      <sz val="10"/>
      <color theme="1"/>
      <name val="Arial"/>
      <family val="2"/>
    </font>
    <font>
      <sz val="11"/>
      <color theme="1"/>
      <name val="Calibri"/>
      <family val="2"/>
      <scheme val="minor"/>
    </font>
    <font>
      <sz val="10"/>
      <name val="MS Sans Serif"/>
      <family val="2"/>
    </font>
    <font>
      <sz val="11.5"/>
      <color indexed="8"/>
      <name val="Arial"/>
      <family val="2"/>
    </font>
    <font>
      <b/>
      <sz val="10"/>
      <name val="Arial"/>
      <family val="2"/>
    </font>
    <font>
      <b/>
      <sz val="14"/>
      <name val="Arial"/>
      <family val="2"/>
    </font>
    <font>
      <sz val="10"/>
      <name val="Calibri Light"/>
      <family val="2"/>
    </font>
    <font>
      <sz val="14"/>
      <name val="Calibri Light"/>
      <family val="2"/>
    </font>
    <font>
      <sz val="8"/>
      <name val="Calibri Light"/>
      <family val="2"/>
    </font>
    <font>
      <sz val="14"/>
      <color theme="3"/>
      <name val="Calibri Light"/>
      <family val="2"/>
    </font>
    <font>
      <sz val="14"/>
      <color theme="5"/>
      <name val="Calibri Light"/>
      <family val="2"/>
    </font>
    <font>
      <sz val="14"/>
      <color theme="9" tint="-0.249977111117893"/>
      <name val="Calibri Light"/>
      <family val="2"/>
    </font>
    <font>
      <sz val="14"/>
      <color rgb="FF008000"/>
      <name val="Calibri Light"/>
      <family val="2"/>
    </font>
    <font>
      <b/>
      <sz val="8"/>
      <color indexed="81"/>
      <name val="Tahoma"/>
      <family val="2"/>
    </font>
    <font>
      <sz val="8"/>
      <color indexed="81"/>
      <name val="Tahoma"/>
      <family val="2"/>
    </font>
    <font>
      <sz val="11.5"/>
      <name val="Arial"/>
      <family val="2"/>
    </font>
    <font>
      <b/>
      <sz val="14"/>
      <color theme="3"/>
      <name val="Calibri Light"/>
      <family val="2"/>
    </font>
    <font>
      <sz val="10"/>
      <color theme="3"/>
      <name val="Calibri Light"/>
      <family val="2"/>
    </font>
    <font>
      <sz val="14"/>
      <color theme="9"/>
      <name val="Calibri Light"/>
      <family val="2"/>
    </font>
    <font>
      <b/>
      <sz val="12"/>
      <name val="Arial"/>
      <family val="2"/>
    </font>
    <font>
      <sz val="10"/>
      <color indexed="8"/>
      <name val="Arial"/>
      <family val="2"/>
    </font>
    <font>
      <b/>
      <sz val="10"/>
      <color indexed="8"/>
      <name val="Arial"/>
      <family val="2"/>
    </font>
    <font>
      <u/>
      <sz val="10"/>
      <color theme="10"/>
      <name val="Arial"/>
      <family val="2"/>
    </font>
    <font>
      <sz val="16"/>
      <name val="Calibri Light"/>
      <family val="2"/>
    </font>
    <font>
      <b/>
      <sz val="11"/>
      <color rgb="FF4F81BD"/>
      <name val="Calibri"/>
      <family val="2"/>
    </font>
    <font>
      <sz val="11"/>
      <color rgb="FF4F81BD"/>
      <name val="Calibri"/>
      <family val="2"/>
    </font>
    <font>
      <sz val="11"/>
      <color rgb="FF000000"/>
      <name val="Calibri"/>
      <family val="2"/>
    </font>
    <font>
      <sz val="12"/>
      <name val="Calibri Light"/>
      <family val="2"/>
    </font>
    <font>
      <u/>
      <sz val="12"/>
      <color theme="10"/>
      <name val="Calibri Light"/>
      <family val="2"/>
    </font>
    <font>
      <b/>
      <sz val="14"/>
      <name val="Calibri Light"/>
      <family val="2"/>
    </font>
    <font>
      <b/>
      <sz val="16"/>
      <name val="Calibri Light"/>
      <family val="2"/>
    </font>
    <font>
      <u/>
      <sz val="10"/>
      <color theme="10"/>
      <name val="Calibri Light"/>
      <family val="2"/>
    </font>
    <font>
      <b/>
      <sz val="11.5"/>
      <color theme="1"/>
      <name val="Arial"/>
      <family val="2"/>
    </font>
    <font>
      <sz val="11"/>
      <color indexed="8"/>
      <name val="Calibri"/>
      <family val="2"/>
    </font>
    <font>
      <sz val="13"/>
      <color rgb="FF000000"/>
      <name val="Times New Roman"/>
      <family val="1"/>
    </font>
    <font>
      <sz val="14"/>
      <color rgb="FFC0504D"/>
      <name val="Calibri Light"/>
      <family val="2"/>
    </font>
    <font>
      <sz val="10"/>
      <color rgb="FFC0504D"/>
      <name val="Arial"/>
      <family val="2"/>
    </font>
    <font>
      <sz val="14"/>
      <color rgb="FF77933C"/>
      <name val="Calibri Light"/>
      <family val="2"/>
    </font>
    <font>
      <sz val="10"/>
      <color rgb="FF77933C"/>
      <name val="Arial"/>
      <family val="2"/>
    </font>
    <font>
      <sz val="14"/>
      <color rgb="FF1F497D"/>
      <name val="Calibri Light"/>
      <family val="2"/>
    </font>
    <font>
      <sz val="10"/>
      <color rgb="FF1F497D"/>
      <name val="Arial"/>
      <family val="2"/>
    </font>
    <font>
      <sz val="10"/>
      <color theme="4"/>
      <name val="Arial"/>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59999389629810485"/>
        <bgColor indexed="64"/>
      </patternFill>
    </fill>
  </fills>
  <borders count="5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style="thin">
        <color indexed="64"/>
      </right>
      <top/>
      <bottom/>
      <diagonal/>
    </border>
    <border>
      <left/>
      <right style="medium">
        <color auto="1"/>
      </right>
      <top/>
      <bottom/>
      <diagonal/>
    </border>
    <border>
      <left style="medium">
        <color auto="1"/>
      </left>
      <right style="thin">
        <color indexed="64"/>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diagonal/>
    </border>
    <border>
      <left/>
      <right/>
      <top style="thin">
        <color theme="1"/>
      </top>
      <bottom style="thin">
        <color theme="1"/>
      </bottom>
      <diagonal/>
    </border>
    <border>
      <left/>
      <right/>
      <top style="thin">
        <color indexed="64"/>
      </top>
      <bottom style="thin">
        <color indexed="64"/>
      </bottom>
      <diagonal/>
    </border>
    <border>
      <left/>
      <right/>
      <top/>
      <bottom style="thin">
        <color theme="1"/>
      </bottom>
      <diagonal/>
    </border>
    <border>
      <left/>
      <right/>
      <top style="thin">
        <color theme="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bottom/>
      <diagonal/>
    </border>
    <border>
      <left style="thin">
        <color indexed="64"/>
      </left>
      <right/>
      <top/>
      <bottom style="thin">
        <color auto="1"/>
      </bottom>
      <diagonal/>
    </border>
    <border>
      <left style="thin">
        <color indexed="64"/>
      </left>
      <right/>
      <top/>
      <bottom style="medium">
        <color auto="1"/>
      </bottom>
      <diagonal/>
    </border>
    <border>
      <left style="thin">
        <color auto="1"/>
      </left>
      <right/>
      <top style="thin">
        <color auto="1"/>
      </top>
      <bottom style="thin">
        <color auto="1"/>
      </bottom>
      <diagonal/>
    </border>
    <border>
      <left style="thin">
        <color auto="1"/>
      </left>
      <right/>
      <top/>
      <bottom style="thin">
        <color theme="1"/>
      </bottom>
      <diagonal/>
    </border>
    <border>
      <left style="thin">
        <color auto="1"/>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bottom/>
      <diagonal/>
    </border>
    <border>
      <left style="thin">
        <color theme="1"/>
      </left>
      <right/>
      <top/>
      <bottom style="thin">
        <color auto="1"/>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diagonal/>
    </border>
    <border>
      <left/>
      <right style="thin">
        <color indexed="64"/>
      </right>
      <top/>
      <bottom style="thin">
        <color indexed="64"/>
      </bottom>
      <diagonal/>
    </border>
    <border>
      <left/>
      <right style="thin">
        <color theme="1"/>
      </right>
      <top style="thin">
        <color theme="1"/>
      </top>
      <bottom/>
      <diagonal/>
    </border>
    <border>
      <left/>
      <right/>
      <top style="thin">
        <color auto="1"/>
      </top>
      <bottom style="thin">
        <color theme="1"/>
      </bottom>
      <diagonal/>
    </border>
    <border>
      <left/>
      <right style="thin">
        <color auto="1"/>
      </right>
      <top/>
      <bottom style="thin">
        <color theme="1"/>
      </bottom>
      <diagonal/>
    </border>
    <border>
      <left style="medium">
        <color theme="1"/>
      </left>
      <right/>
      <top/>
      <bottom/>
      <diagonal/>
    </border>
    <border>
      <left/>
      <right style="medium">
        <color theme="1"/>
      </right>
      <top style="medium">
        <color auto="1"/>
      </top>
      <bottom style="medium">
        <color auto="1"/>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style="medium">
        <color auto="1"/>
      </left>
      <right/>
      <top/>
      <bottom style="medium">
        <color theme="1"/>
      </bottom>
      <diagonal/>
    </border>
    <border>
      <left style="thin">
        <color auto="1"/>
      </left>
      <right style="thin">
        <color auto="1"/>
      </right>
      <top/>
      <bottom style="thin">
        <color theme="1"/>
      </bottom>
      <diagonal/>
    </border>
    <border>
      <left/>
      <right style="thin">
        <color theme="1"/>
      </right>
      <top/>
      <bottom style="thin">
        <color theme="1"/>
      </bottom>
      <diagonal/>
    </border>
    <border>
      <left style="thin">
        <color theme="1"/>
      </left>
      <right/>
      <top style="thin">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diagonal/>
    </border>
  </borders>
  <cellStyleXfs count="40">
    <xf numFmtId="0" fontId="0" fillId="0" borderId="0"/>
    <xf numFmtId="0" fontId="7" fillId="0" borderId="0"/>
    <xf numFmtId="43" fontId="7" fillId="0" borderId="0" applyFont="0" applyFill="0" applyBorder="0" applyAlignment="0" applyProtection="0"/>
    <xf numFmtId="0" fontId="9" fillId="0" borderId="0"/>
    <xf numFmtId="0" fontId="6" fillId="0" borderId="0"/>
    <xf numFmtId="43" fontId="7" fillId="0" borderId="0" applyFont="0" applyFill="0" applyBorder="0" applyAlignment="0" applyProtection="0"/>
    <xf numFmtId="44" fontId="7" fillId="0" borderId="0" applyFon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6" fillId="0" borderId="0"/>
    <xf numFmtId="0" fontId="6" fillId="0" borderId="0"/>
    <xf numFmtId="0" fontId="6" fillId="0" borderId="0"/>
    <xf numFmtId="0" fontId="6" fillId="2" borderId="1" applyNumberFormat="0" applyFont="0" applyAlignment="0" applyProtection="0"/>
    <xf numFmtId="9" fontId="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0" fontId="5" fillId="0" borderId="0"/>
    <xf numFmtId="9" fontId="7"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0" fillId="0" borderId="0" applyNumberFormat="0" applyFill="0" applyBorder="0" applyAlignment="0" applyProtection="0">
      <alignment vertical="top"/>
      <protection locked="0"/>
    </xf>
    <xf numFmtId="0" fontId="9" fillId="0" borderId="0"/>
    <xf numFmtId="9" fontId="41" fillId="0" borderId="0" applyFont="0" applyFill="0" applyBorder="0" applyAlignment="0" applyProtection="0"/>
    <xf numFmtId="0" fontId="7" fillId="0" borderId="0"/>
    <xf numFmtId="0" fontId="2" fillId="0" borderId="0"/>
    <xf numFmtId="9" fontId="2" fillId="0" borderId="0" applyFont="0" applyFill="0" applyBorder="0" applyAlignment="0" applyProtection="0"/>
    <xf numFmtId="0" fontId="1" fillId="0" borderId="0"/>
  </cellStyleXfs>
  <cellXfs count="798">
    <xf numFmtId="0" fontId="0" fillId="0" borderId="0" xfId="0"/>
    <xf numFmtId="0" fontId="17" fillId="3" borderId="24" xfId="0" applyFont="1" applyFill="1" applyBorder="1" applyAlignment="1">
      <alignment horizontal="left" wrapText="1"/>
    </xf>
    <xf numFmtId="0" fontId="19" fillId="3" borderId="0" xfId="0" applyFont="1" applyFill="1" applyBorder="1" applyAlignment="1">
      <alignment vertical="center" wrapText="1"/>
    </xf>
    <xf numFmtId="0" fontId="20" fillId="3" borderId="0" xfId="0" applyFont="1" applyFill="1" applyBorder="1" applyAlignment="1">
      <alignment vertical="center" wrapText="1"/>
    </xf>
    <xf numFmtId="0" fontId="15" fillId="3" borderId="23" xfId="0" applyFont="1" applyFill="1" applyBorder="1" applyAlignment="1">
      <alignment horizontal="center" vertical="top" wrapText="1"/>
    </xf>
    <xf numFmtId="0" fontId="15" fillId="3" borderId="0" xfId="0" applyFont="1" applyFill="1" applyBorder="1" applyAlignment="1">
      <alignment horizontal="left" vertical="top" wrapText="1"/>
    </xf>
    <xf numFmtId="0" fontId="15" fillId="3" borderId="23" xfId="0" applyFont="1" applyFill="1" applyBorder="1" applyAlignment="1">
      <alignment horizontal="left" vertical="top" wrapText="1"/>
    </xf>
    <xf numFmtId="0" fontId="15" fillId="3" borderId="20" xfId="0" applyFont="1" applyFill="1" applyBorder="1" applyAlignment="1">
      <alignment horizontal="left" vertical="top" wrapText="1"/>
    </xf>
    <xf numFmtId="0" fontId="18" fillId="3" borderId="20" xfId="0" applyFont="1" applyFill="1" applyBorder="1" applyAlignment="1">
      <alignment horizontal="left" vertical="top" wrapText="1"/>
    </xf>
    <xf numFmtId="3" fontId="18" fillId="3" borderId="0" xfId="0" applyNumberFormat="1" applyFont="1" applyFill="1" applyBorder="1" applyAlignment="1">
      <alignment horizontal="center" vertical="top" wrapText="1"/>
    </xf>
    <xf numFmtId="0" fontId="18" fillId="3" borderId="25" xfId="0" applyFont="1" applyFill="1" applyBorder="1" applyAlignment="1">
      <alignment vertical="center" wrapText="1"/>
    </xf>
    <xf numFmtId="0" fontId="20" fillId="3" borderId="25" xfId="0" applyFont="1" applyFill="1" applyBorder="1" applyAlignment="1">
      <alignment horizontal="left" vertical="top" wrapText="1"/>
    </xf>
    <xf numFmtId="0" fontId="24" fillId="3" borderId="21" xfId="0" applyFont="1" applyFill="1" applyBorder="1" applyAlignment="1">
      <alignment horizontal="left" vertical="top" wrapText="1"/>
    </xf>
    <xf numFmtId="9" fontId="18" fillId="3" borderId="25" xfId="0" applyNumberFormat="1" applyFont="1" applyFill="1" applyBorder="1" applyAlignment="1" applyProtection="1">
      <alignment horizontal="center" vertical="top" wrapText="1"/>
    </xf>
    <xf numFmtId="9" fontId="20" fillId="3" borderId="25" xfId="0" applyNumberFormat="1" applyFont="1" applyFill="1" applyBorder="1" applyAlignment="1" applyProtection="1">
      <alignment horizontal="center" vertical="top" wrapText="1"/>
    </xf>
    <xf numFmtId="9" fontId="18" fillId="3" borderId="0" xfId="0" applyNumberFormat="1" applyFont="1" applyFill="1" applyBorder="1" applyAlignment="1" applyProtection="1">
      <alignment horizontal="center" vertical="top" wrapText="1"/>
    </xf>
    <xf numFmtId="9" fontId="20" fillId="3" borderId="0" xfId="0" applyNumberFormat="1" applyFont="1" applyFill="1" applyBorder="1" applyAlignment="1" applyProtection="1">
      <alignment horizontal="center" vertical="top" wrapText="1"/>
    </xf>
    <xf numFmtId="9" fontId="15" fillId="3" borderId="0" xfId="0" applyNumberFormat="1" applyFont="1" applyFill="1" applyBorder="1" applyAlignment="1" applyProtection="1">
      <alignment horizontal="center" vertical="top" wrapText="1"/>
    </xf>
    <xf numFmtId="9" fontId="24" fillId="3" borderId="21" xfId="0" applyNumberFormat="1" applyFont="1" applyFill="1" applyBorder="1" applyAlignment="1" applyProtection="1">
      <alignment horizontal="center" vertical="top" wrapText="1"/>
    </xf>
    <xf numFmtId="9" fontId="15" fillId="3" borderId="23" xfId="0" applyNumberFormat="1" applyFont="1" applyFill="1" applyBorder="1" applyAlignment="1" applyProtection="1">
      <alignment horizontal="center" vertical="top" wrapText="1"/>
    </xf>
    <xf numFmtId="0" fontId="15" fillId="3" borderId="33" xfId="0" applyFont="1" applyFill="1" applyBorder="1" applyAlignment="1">
      <alignment horizontal="center" vertical="top" wrapText="1"/>
    </xf>
    <xf numFmtId="3" fontId="24" fillId="3" borderId="34" xfId="0" applyNumberFormat="1" applyFont="1" applyFill="1" applyBorder="1" applyAlignment="1" applyProtection="1">
      <alignment horizontal="center" vertical="top" wrapText="1"/>
    </xf>
    <xf numFmtId="3" fontId="15" fillId="3" borderId="29" xfId="0" applyNumberFormat="1" applyFont="1" applyFill="1" applyBorder="1" applyAlignment="1" applyProtection="1">
      <alignment horizontal="center" vertical="top" wrapText="1"/>
    </xf>
    <xf numFmtId="0" fontId="15" fillId="3" borderId="35" xfId="0" applyFont="1" applyFill="1" applyBorder="1" applyAlignment="1">
      <alignment horizontal="center" vertical="top" wrapText="1"/>
    </xf>
    <xf numFmtId="1" fontId="24" fillId="3" borderId="36" xfId="0" applyNumberFormat="1" applyFont="1" applyFill="1" applyBorder="1" applyAlignment="1">
      <alignment horizontal="center" vertical="top" wrapText="1"/>
    </xf>
    <xf numFmtId="3" fontId="15" fillId="3" borderId="37" xfId="0" applyNumberFormat="1" applyFont="1" applyFill="1" applyBorder="1" applyAlignment="1">
      <alignment horizontal="center" vertical="top" wrapText="1"/>
    </xf>
    <xf numFmtId="9" fontId="24" fillId="3" borderId="21" xfId="0" applyNumberFormat="1" applyFont="1" applyFill="1" applyBorder="1" applyAlignment="1">
      <alignment horizontal="center" vertical="top"/>
    </xf>
    <xf numFmtId="0" fontId="13" fillId="3" borderId="0" xfId="0" applyFont="1" applyFill="1" applyAlignment="1">
      <alignment wrapText="1"/>
    </xf>
    <xf numFmtId="9" fontId="15" fillId="3" borderId="0" xfId="0" applyNumberFormat="1" applyFont="1" applyFill="1" applyAlignment="1">
      <alignment horizontal="center" vertical="center"/>
    </xf>
    <xf numFmtId="9" fontId="17" fillId="3" borderId="0" xfId="0" applyNumberFormat="1" applyFont="1" applyFill="1" applyBorder="1" applyAlignment="1" applyProtection="1">
      <alignment horizontal="center" vertical="top" wrapText="1"/>
    </xf>
    <xf numFmtId="9" fontId="26" fillId="3" borderId="0" xfId="0" applyNumberFormat="1" applyFont="1" applyFill="1" applyBorder="1" applyAlignment="1" applyProtection="1">
      <alignment horizontal="center" vertical="top" wrapText="1"/>
    </xf>
    <xf numFmtId="168" fontId="26" fillId="3" borderId="29" xfId="0" applyNumberFormat="1" applyFont="1" applyFill="1" applyBorder="1" applyAlignment="1" applyProtection="1">
      <alignment horizontal="center" vertical="top" wrapText="1"/>
    </xf>
    <xf numFmtId="9" fontId="26" fillId="3" borderId="0" xfId="0" applyNumberFormat="1" applyFont="1" applyFill="1" applyAlignment="1">
      <alignment horizontal="center" vertical="center"/>
    </xf>
    <xf numFmtId="3" fontId="24" fillId="3" borderId="36" xfId="0" applyNumberFormat="1" applyFont="1" applyFill="1" applyBorder="1" applyAlignment="1">
      <alignment horizontal="center" vertical="top" wrapText="1"/>
    </xf>
    <xf numFmtId="0" fontId="20" fillId="3" borderId="0" xfId="0" applyFont="1" applyFill="1" applyBorder="1" applyAlignment="1">
      <alignment horizontal="left" vertical="top" wrapText="1"/>
    </xf>
    <xf numFmtId="0" fontId="24" fillId="3" borderId="22" xfId="0" applyFont="1" applyFill="1" applyBorder="1" applyAlignment="1">
      <alignment horizontal="left" vertical="top" wrapText="1"/>
    </xf>
    <xf numFmtId="9" fontId="15" fillId="3" borderId="0" xfId="0" applyNumberFormat="1" applyFont="1" applyFill="1" applyAlignment="1">
      <alignment horizontal="right" vertical="center"/>
    </xf>
    <xf numFmtId="9" fontId="15" fillId="3" borderId="25" xfId="0" applyNumberFormat="1" applyFont="1" applyFill="1" applyBorder="1" applyAlignment="1">
      <alignment horizontal="right" vertical="center"/>
    </xf>
    <xf numFmtId="9" fontId="15" fillId="3" borderId="0" xfId="0" applyNumberFormat="1" applyFont="1" applyFill="1" applyBorder="1" applyAlignment="1" applyProtection="1">
      <alignment horizontal="right" vertical="center" wrapText="1"/>
    </xf>
    <xf numFmtId="9" fontId="15" fillId="3" borderId="23" xfId="0" applyNumberFormat="1" applyFont="1" applyFill="1" applyBorder="1" applyAlignment="1" applyProtection="1">
      <alignment horizontal="right" vertical="center" wrapText="1"/>
    </xf>
    <xf numFmtId="167" fontId="15" fillId="3" borderId="29" xfId="0" applyNumberFormat="1" applyFont="1" applyFill="1" applyBorder="1" applyAlignment="1" applyProtection="1">
      <alignment horizontal="right" vertical="center" wrapText="1"/>
    </xf>
    <xf numFmtId="167" fontId="15" fillId="3" borderId="30" xfId="0" applyNumberFormat="1" applyFont="1" applyFill="1" applyBorder="1" applyAlignment="1" applyProtection="1">
      <alignment horizontal="right" vertical="center" wrapText="1"/>
    </xf>
    <xf numFmtId="167" fontId="24" fillId="3" borderId="34" xfId="0" applyNumberFormat="1" applyFont="1" applyFill="1" applyBorder="1" applyAlignment="1" applyProtection="1">
      <alignment horizontal="right" vertical="center" wrapText="1"/>
    </xf>
    <xf numFmtId="9" fontId="24" fillId="3" borderId="21" xfId="0" applyNumberFormat="1" applyFont="1" applyFill="1" applyBorder="1" applyAlignment="1">
      <alignment horizontal="right" vertical="center"/>
    </xf>
    <xf numFmtId="0" fontId="15" fillId="3" borderId="35" xfId="0" applyFont="1" applyFill="1" applyBorder="1" applyAlignment="1">
      <alignment horizontal="left" vertical="top" wrapText="1"/>
    </xf>
    <xf numFmtId="3" fontId="18" fillId="3" borderId="29" xfId="0" applyNumberFormat="1" applyFont="1" applyFill="1" applyBorder="1" applyAlignment="1" applyProtection="1">
      <alignment horizontal="center" vertical="top" wrapText="1"/>
    </xf>
    <xf numFmtId="3" fontId="20" fillId="3" borderId="0" xfId="0" applyNumberFormat="1" applyFont="1" applyFill="1" applyBorder="1" applyAlignment="1">
      <alignment horizontal="center" vertical="top" wrapText="1"/>
    </xf>
    <xf numFmtId="3" fontId="20" fillId="3" borderId="29" xfId="0" applyNumberFormat="1" applyFont="1" applyFill="1" applyBorder="1" applyAlignment="1" applyProtection="1">
      <alignment horizontal="center" vertical="top" wrapText="1"/>
    </xf>
    <xf numFmtId="9" fontId="20" fillId="3" borderId="0" xfId="0" applyNumberFormat="1" applyFont="1" applyFill="1" applyAlignment="1">
      <alignment horizontal="center" vertical="center"/>
    </xf>
    <xf numFmtId="9" fontId="24" fillId="3" borderId="40" xfId="0" applyNumberFormat="1" applyFont="1" applyFill="1" applyBorder="1" applyAlignment="1" applyProtection="1">
      <alignment horizontal="center" vertical="top" wrapText="1"/>
    </xf>
    <xf numFmtId="3" fontId="15" fillId="3" borderId="0" xfId="0" applyNumberFormat="1" applyFont="1" applyFill="1" applyBorder="1" applyAlignment="1">
      <alignment horizontal="center" vertical="top" wrapText="1"/>
    </xf>
    <xf numFmtId="3" fontId="15" fillId="3" borderId="23" xfId="0" applyNumberFormat="1" applyFont="1" applyFill="1" applyBorder="1" applyAlignment="1">
      <alignment horizontal="center" vertical="top" wrapText="1"/>
    </xf>
    <xf numFmtId="1" fontId="24" fillId="3" borderId="21" xfId="0" applyNumberFormat="1" applyFont="1" applyFill="1" applyBorder="1" applyAlignment="1">
      <alignment horizontal="center" vertical="top" wrapText="1"/>
    </xf>
    <xf numFmtId="9" fontId="24" fillId="3" borderId="21" xfId="0" applyNumberFormat="1" applyFont="1" applyFill="1" applyBorder="1" applyAlignment="1" applyProtection="1">
      <alignment horizontal="right" vertical="center" wrapText="1"/>
    </xf>
    <xf numFmtId="167" fontId="15" fillId="3" borderId="0" xfId="0" applyNumberFormat="1" applyFont="1" applyFill="1" applyBorder="1" applyAlignment="1">
      <alignment horizontal="right" vertical="center" wrapText="1"/>
    </xf>
    <xf numFmtId="167" fontId="15" fillId="3" borderId="23" xfId="0" applyNumberFormat="1" applyFont="1" applyFill="1" applyBorder="1" applyAlignment="1">
      <alignment horizontal="right" vertical="center" wrapText="1"/>
    </xf>
    <xf numFmtId="167" fontId="24" fillId="3" borderId="21" xfId="0" applyNumberFormat="1" applyFont="1" applyFill="1" applyBorder="1" applyAlignment="1">
      <alignment horizontal="right" vertical="center" wrapText="1"/>
    </xf>
    <xf numFmtId="167" fontId="15" fillId="3" borderId="37" xfId="0" applyNumberFormat="1" applyFont="1" applyFill="1" applyBorder="1" applyAlignment="1">
      <alignment horizontal="center" vertical="top" wrapText="1"/>
    </xf>
    <xf numFmtId="167" fontId="15" fillId="3" borderId="35" xfId="0" applyNumberFormat="1" applyFont="1" applyFill="1" applyBorder="1" applyAlignment="1">
      <alignment horizontal="center" vertical="top" wrapText="1"/>
    </xf>
    <xf numFmtId="167" fontId="24" fillId="3" borderId="36" xfId="0" applyNumberFormat="1" applyFont="1" applyFill="1" applyBorder="1" applyAlignment="1">
      <alignment horizontal="center" vertical="center" wrapText="1"/>
    </xf>
    <xf numFmtId="0" fontId="15" fillId="3" borderId="45" xfId="0" applyFont="1" applyFill="1" applyBorder="1" applyAlignment="1">
      <alignment horizontal="center" vertical="top" wrapText="1"/>
    </xf>
    <xf numFmtId="0" fontId="26" fillId="3" borderId="0" xfId="0" applyFont="1" applyFill="1" applyBorder="1" applyAlignment="1">
      <alignment horizontal="left" vertical="top" wrapText="1"/>
    </xf>
    <xf numFmtId="9" fontId="20" fillId="3" borderId="42" xfId="0" applyNumberFormat="1" applyFont="1" applyFill="1" applyBorder="1" applyAlignment="1" applyProtection="1">
      <alignment horizontal="center" vertical="top" wrapText="1"/>
    </xf>
    <xf numFmtId="3" fontId="20" fillId="3" borderId="30" xfId="0" applyNumberFormat="1" applyFont="1" applyFill="1" applyBorder="1" applyAlignment="1" applyProtection="1">
      <alignment horizontal="center" vertical="top" wrapText="1"/>
    </xf>
    <xf numFmtId="9" fontId="20" fillId="3" borderId="25" xfId="0" applyNumberFormat="1" applyFont="1" applyFill="1" applyBorder="1" applyAlignment="1">
      <alignment horizontal="center" vertical="center"/>
    </xf>
    <xf numFmtId="3" fontId="20" fillId="3" borderId="37" xfId="0" applyNumberFormat="1" applyFont="1" applyFill="1" applyBorder="1" applyAlignment="1">
      <alignment horizontal="center" vertical="top" wrapText="1"/>
    </xf>
    <xf numFmtId="3" fontId="18" fillId="3" borderId="37" xfId="0" applyNumberFormat="1" applyFont="1" applyFill="1" applyBorder="1" applyAlignment="1">
      <alignment horizontal="center" vertical="top" wrapText="1"/>
    </xf>
    <xf numFmtId="3" fontId="24" fillId="3" borderId="21" xfId="0" applyNumberFormat="1" applyFont="1" applyFill="1" applyBorder="1" applyAlignment="1">
      <alignment horizontal="center" vertical="top" wrapText="1"/>
    </xf>
    <xf numFmtId="0" fontId="32" fillId="0" borderId="0" xfId="0" applyFont="1"/>
    <xf numFmtId="0" fontId="7" fillId="0" borderId="0" xfId="0" applyFont="1"/>
    <xf numFmtId="0" fontId="33" fillId="0" borderId="0" xfId="0" applyFont="1"/>
    <xf numFmtId="0" fontId="30" fillId="0" borderId="0" xfId="33" applyAlignment="1" applyProtection="1"/>
    <xf numFmtId="0" fontId="34" fillId="0" borderId="0" xfId="0" applyFont="1"/>
    <xf numFmtId="0" fontId="0" fillId="3" borderId="0" xfId="0" applyFill="1"/>
    <xf numFmtId="0" fontId="15" fillId="3" borderId="0" xfId="0" applyFont="1" applyFill="1"/>
    <xf numFmtId="0" fontId="31" fillId="3" borderId="0" xfId="0" applyFont="1" applyFill="1"/>
    <xf numFmtId="10" fontId="0" fillId="3" borderId="0" xfId="0" applyNumberFormat="1" applyFill="1"/>
    <xf numFmtId="0" fontId="15" fillId="3" borderId="2" xfId="0" applyFont="1" applyFill="1" applyBorder="1" applyAlignment="1">
      <alignment horizontal="left"/>
    </xf>
    <xf numFmtId="0" fontId="38" fillId="3" borderId="5" xfId="0" applyFont="1" applyFill="1" applyBorder="1" applyAlignment="1">
      <alignment horizontal="left"/>
    </xf>
    <xf numFmtId="0" fontId="36" fillId="3" borderId="2" xfId="33" applyFont="1" applyFill="1" applyBorder="1" applyAlignment="1" applyProtection="1">
      <alignment horizontal="left"/>
    </xf>
    <xf numFmtId="0" fontId="38" fillId="3" borderId="5" xfId="33" applyFont="1" applyFill="1" applyBorder="1" applyAlignment="1" applyProtection="1">
      <alignment horizontal="left"/>
    </xf>
    <xf numFmtId="0" fontId="35" fillId="3" borderId="0" xfId="0" applyFont="1" applyFill="1" applyAlignment="1">
      <alignment horizontal="left"/>
    </xf>
    <xf numFmtId="0" fontId="30" fillId="3" borderId="0" xfId="33" applyFill="1" applyAlignment="1" applyProtection="1"/>
    <xf numFmtId="0" fontId="0" fillId="3" borderId="0" xfId="0" applyFont="1" applyFill="1" applyAlignment="1">
      <alignment horizontal="center" vertical="center" wrapText="1"/>
    </xf>
    <xf numFmtId="17" fontId="0" fillId="3" borderId="0" xfId="0" applyNumberFormat="1" applyFont="1" applyFill="1" applyAlignment="1">
      <alignment horizontal="center" vertical="center" wrapText="1"/>
    </xf>
    <xf numFmtId="3" fontId="0" fillId="3" borderId="0" xfId="0" applyNumberFormat="1" applyFont="1" applyFill="1" applyAlignment="1">
      <alignment horizontal="center" vertical="center" wrapText="1"/>
    </xf>
    <xf numFmtId="3" fontId="0" fillId="3" borderId="0" xfId="0" applyNumberFormat="1" applyFill="1"/>
    <xf numFmtId="17" fontId="0" fillId="3" borderId="0" xfId="0" applyNumberFormat="1" applyFill="1" applyAlignment="1">
      <alignment horizontal="center" wrapText="1"/>
    </xf>
    <xf numFmtId="3" fontId="0" fillId="3" borderId="0" xfId="0" applyNumberFormat="1" applyFill="1" applyAlignment="1">
      <alignment horizontal="center" wrapText="1"/>
    </xf>
    <xf numFmtId="17" fontId="12" fillId="3" borderId="6" xfId="0" applyNumberFormat="1" applyFont="1" applyFill="1" applyBorder="1" applyAlignment="1">
      <alignment horizontal="center" vertical="center" wrapText="1"/>
    </xf>
    <xf numFmtId="0" fontId="7" fillId="3" borderId="16" xfId="1" applyFont="1" applyFill="1" applyBorder="1" applyAlignment="1">
      <alignment horizontal="center" vertical="center" wrapText="1"/>
    </xf>
    <xf numFmtId="17" fontId="7" fillId="3" borderId="16" xfId="1" applyNumberFormat="1" applyFont="1" applyFill="1" applyBorder="1" applyAlignment="1">
      <alignment horizontal="center" vertical="center" wrapText="1"/>
    </xf>
    <xf numFmtId="3" fontId="12" fillId="3" borderId="16" xfId="0" applyNumberFormat="1" applyFont="1" applyFill="1" applyBorder="1" applyAlignment="1">
      <alignment wrapText="1"/>
    </xf>
    <xf numFmtId="3" fontId="12" fillId="3" borderId="18" xfId="0" applyNumberFormat="1" applyFont="1" applyFill="1" applyBorder="1" applyAlignment="1">
      <alignment wrapText="1"/>
    </xf>
    <xf numFmtId="3" fontId="12" fillId="3" borderId="0" xfId="0" applyNumberFormat="1" applyFont="1" applyFill="1"/>
    <xf numFmtId="17" fontId="0" fillId="3" borderId="9" xfId="0" applyNumberFormat="1" applyFill="1" applyBorder="1" applyAlignment="1">
      <alignment horizontal="center" vertical="center" wrapText="1"/>
    </xf>
    <xf numFmtId="1" fontId="0" fillId="3" borderId="8" xfId="0" applyNumberFormat="1" applyFont="1" applyFill="1" applyBorder="1" applyAlignment="1">
      <alignment horizontal="center" vertical="center" wrapText="1"/>
    </xf>
    <xf numFmtId="17" fontId="0" fillId="3" borderId="8" xfId="0" applyNumberFormat="1" applyFont="1" applyFill="1" applyBorder="1" applyAlignment="1">
      <alignment horizontal="center" vertical="center" wrapText="1"/>
    </xf>
    <xf numFmtId="17" fontId="0" fillId="3" borderId="28" xfId="0" applyNumberFormat="1" applyFont="1" applyFill="1" applyBorder="1" applyAlignment="1">
      <alignment horizontal="center" vertical="center" wrapText="1"/>
    </xf>
    <xf numFmtId="3" fontId="0" fillId="3" borderId="0" xfId="0" applyNumberFormat="1" applyFont="1" applyFill="1" applyBorder="1" applyAlignment="1">
      <alignment horizontal="center" vertical="center" wrapText="1"/>
    </xf>
    <xf numFmtId="3" fontId="0" fillId="3" borderId="0" xfId="0" applyNumberFormat="1" applyFont="1" applyFill="1" applyBorder="1" applyAlignment="1">
      <alignment wrapText="1"/>
    </xf>
    <xf numFmtId="3" fontId="0" fillId="3" borderId="10" xfId="0" applyNumberFormat="1" applyFont="1" applyFill="1" applyBorder="1" applyAlignment="1">
      <alignment wrapText="1"/>
    </xf>
    <xf numFmtId="17" fontId="7" fillId="3" borderId="9" xfId="1" applyNumberForma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7" fontId="0" fillId="3" borderId="0" xfId="0" applyNumberFormat="1" applyFont="1" applyFill="1" applyBorder="1" applyAlignment="1">
      <alignment horizontal="center" vertical="center" wrapText="1"/>
    </xf>
    <xf numFmtId="17" fontId="0" fillId="3" borderId="10" xfId="0" applyNumberFormat="1" applyFont="1" applyFill="1" applyBorder="1" applyAlignment="1">
      <alignment horizontal="center" vertical="center" wrapText="1"/>
    </xf>
    <xf numFmtId="9" fontId="0" fillId="3" borderId="0" xfId="28" applyFont="1" applyFill="1"/>
    <xf numFmtId="3" fontId="0" fillId="3" borderId="0" xfId="0" applyNumberFormat="1" applyFill="1" applyBorder="1"/>
    <xf numFmtId="17" fontId="0" fillId="3" borderId="0" xfId="0" applyNumberFormat="1" applyFill="1" applyBorder="1" applyAlignment="1">
      <alignment horizontal="center" wrapText="1"/>
    </xf>
    <xf numFmtId="3" fontId="0" fillId="3" borderId="0" xfId="0" applyNumberFormat="1" applyFill="1" applyBorder="1" applyAlignment="1">
      <alignment horizontal="center" wrapText="1"/>
    </xf>
    <xf numFmtId="0" fontId="0" fillId="3" borderId="0" xfId="0" applyFill="1" applyBorder="1"/>
    <xf numFmtId="9" fontId="0" fillId="3" borderId="0" xfId="0" applyNumberFormat="1" applyFill="1"/>
    <xf numFmtId="2" fontId="0" fillId="3" borderId="0" xfId="0" applyNumberFormat="1" applyFill="1" applyAlignment="1">
      <alignment horizontal="center" wrapText="1"/>
    </xf>
    <xf numFmtId="17" fontId="7" fillId="3" borderId="9" xfId="0" applyNumberFormat="1" applyFont="1" applyFill="1" applyBorder="1" applyAlignment="1">
      <alignment horizontal="center" vertical="center" wrapText="1"/>
    </xf>
    <xf numFmtId="17" fontId="0" fillId="3" borderId="11" xfId="0" applyNumberFormat="1" applyFill="1" applyBorder="1" applyAlignment="1">
      <alignment horizontal="center" vertical="center" wrapText="1"/>
    </xf>
    <xf numFmtId="17" fontId="0" fillId="3" borderId="0" xfId="0" applyNumberFormat="1" applyFill="1" applyBorder="1" applyAlignment="1">
      <alignment horizontal="center" vertical="center" wrapText="1"/>
    </xf>
    <xf numFmtId="17" fontId="0" fillId="3" borderId="12" xfId="0" applyNumberFormat="1" applyFill="1" applyBorder="1" applyAlignment="1">
      <alignment horizontal="center" vertical="center" wrapText="1"/>
    </xf>
    <xf numFmtId="3" fontId="0" fillId="3" borderId="12" xfId="0" applyNumberFormat="1" applyFont="1" applyFill="1" applyBorder="1" applyAlignment="1">
      <alignment horizontal="center" vertical="center" wrapText="1"/>
    </xf>
    <xf numFmtId="3" fontId="0" fillId="3" borderId="12" xfId="0" applyNumberFormat="1" applyFont="1" applyFill="1" applyBorder="1" applyAlignment="1">
      <alignment wrapText="1"/>
    </xf>
    <xf numFmtId="17" fontId="0" fillId="3" borderId="0" xfId="0" applyNumberFormat="1" applyFill="1" applyAlignment="1">
      <alignment horizontal="center" vertical="center" wrapText="1"/>
    </xf>
    <xf numFmtId="0" fontId="12" fillId="3" borderId="0" xfId="0" applyFont="1" applyFill="1"/>
    <xf numFmtId="0" fontId="0" fillId="3" borderId="10" xfId="0" applyFill="1" applyBorder="1"/>
    <xf numFmtId="9" fontId="0" fillId="3" borderId="0" xfId="28" applyFont="1" applyFill="1" applyBorder="1"/>
    <xf numFmtId="10" fontId="0" fillId="3" borderId="10" xfId="28" applyNumberFormat="1" applyFont="1" applyFill="1" applyBorder="1"/>
    <xf numFmtId="9" fontId="0" fillId="3" borderId="10" xfId="28" applyNumberFormat="1" applyFont="1" applyFill="1" applyBorder="1"/>
    <xf numFmtId="9" fontId="0" fillId="3" borderId="12" xfId="28" applyFont="1" applyFill="1" applyBorder="1"/>
    <xf numFmtId="0" fontId="0" fillId="3" borderId="0" xfId="0" applyFill="1" applyAlignment="1"/>
    <xf numFmtId="0" fontId="0" fillId="3" borderId="0" xfId="0" applyFill="1" applyAlignment="1">
      <alignment horizontal="center" vertical="center" wrapText="1"/>
    </xf>
    <xf numFmtId="3" fontId="0" fillId="3" borderId="0" xfId="0" applyNumberFormat="1" applyFill="1" applyAlignment="1">
      <alignment wrapText="1"/>
    </xf>
    <xf numFmtId="0" fontId="0" fillId="3" borderId="0" xfId="0" applyFill="1" applyAlignment="1">
      <alignment wrapText="1"/>
    </xf>
    <xf numFmtId="0" fontId="0" fillId="3" borderId="0" xfId="0" applyFill="1" applyAlignment="1">
      <alignment horizontal="center" wrapText="1"/>
    </xf>
    <xf numFmtId="0" fontId="12" fillId="3" borderId="6" xfId="0" applyFont="1" applyFill="1" applyBorder="1" applyAlignment="1">
      <alignment horizontal="center" vertical="center" wrapText="1"/>
    </xf>
    <xf numFmtId="0" fontId="0" fillId="3" borderId="16" xfId="1" applyFont="1" applyFill="1" applyBorder="1" applyAlignment="1">
      <alignment horizontal="center" vertical="center" wrapText="1"/>
    </xf>
    <xf numFmtId="17" fontId="0" fillId="3" borderId="16" xfId="1" applyNumberFormat="1" applyFont="1" applyFill="1" applyBorder="1" applyAlignment="1">
      <alignment horizontal="center" vertical="center" wrapText="1"/>
    </xf>
    <xf numFmtId="1" fontId="12" fillId="3" borderId="17" xfId="0" applyNumberFormat="1" applyFont="1" applyFill="1" applyBorder="1" applyAlignment="1">
      <alignment horizontal="center" vertical="center" wrapText="1"/>
    </xf>
    <xf numFmtId="1" fontId="12" fillId="3" borderId="18" xfId="0" applyNumberFormat="1" applyFont="1" applyFill="1" applyBorder="1" applyAlignment="1">
      <alignment horizontal="center" vertical="center" wrapText="1"/>
    </xf>
    <xf numFmtId="3" fontId="12" fillId="3" borderId="0" xfId="0" applyNumberFormat="1" applyFont="1" applyFill="1" applyAlignment="1">
      <alignment wrapText="1"/>
    </xf>
    <xf numFmtId="1" fontId="0" fillId="3" borderId="0" xfId="0" applyNumberFormat="1" applyFill="1" applyBorder="1" applyAlignment="1">
      <alignment horizontal="center" vertical="center" wrapText="1"/>
    </xf>
    <xf numFmtId="1" fontId="0" fillId="3" borderId="12" xfId="0" applyNumberFormat="1" applyFill="1" applyBorder="1" applyAlignment="1">
      <alignment horizontal="center" vertical="center" wrapText="1"/>
    </xf>
    <xf numFmtId="1" fontId="0" fillId="3" borderId="0" xfId="0" applyNumberFormat="1" applyFill="1" applyAlignment="1">
      <alignment horizontal="center" vertical="center" wrapText="1"/>
    </xf>
    <xf numFmtId="0" fontId="12" fillId="3" borderId="0" xfId="0" applyFont="1" applyFill="1" applyAlignment="1">
      <alignment horizontal="center" vertical="center" wrapText="1"/>
    </xf>
    <xf numFmtId="1" fontId="12" fillId="3" borderId="0" xfId="0" applyNumberFormat="1" applyFont="1" applyFill="1" applyAlignment="1">
      <alignment wrapText="1"/>
    </xf>
    <xf numFmtId="0" fontId="12" fillId="3" borderId="0" xfId="0" applyFont="1" applyFill="1" applyAlignment="1">
      <alignment wrapText="1"/>
    </xf>
    <xf numFmtId="0" fontId="12" fillId="3" borderId="17" xfId="0" applyFont="1" applyFill="1" applyBorder="1" applyAlignment="1">
      <alignment horizontal="center" wrapText="1"/>
    </xf>
    <xf numFmtId="3" fontId="12" fillId="3" borderId="17" xfId="0" applyNumberFormat="1" applyFont="1" applyFill="1" applyBorder="1"/>
    <xf numFmtId="17" fontId="0" fillId="3" borderId="27" xfId="0" applyNumberFormat="1" applyFill="1" applyBorder="1" applyAlignment="1">
      <alignment horizontal="center" wrapText="1"/>
    </xf>
    <xf numFmtId="3" fontId="0" fillId="3" borderId="27" xfId="0" applyNumberFormat="1" applyFill="1" applyBorder="1" applyAlignment="1">
      <alignment horizontal="center" wrapText="1"/>
    </xf>
    <xf numFmtId="3" fontId="0" fillId="3" borderId="8" xfId="0" applyNumberFormat="1" applyFill="1" applyBorder="1" applyAlignment="1">
      <alignment horizontal="center" wrapText="1"/>
    </xf>
    <xf numFmtId="3" fontId="0" fillId="3" borderId="28" xfId="0" applyNumberFormat="1" applyFill="1" applyBorder="1" applyAlignment="1">
      <alignment horizontal="center" wrapText="1"/>
    </xf>
    <xf numFmtId="17" fontId="0" fillId="3" borderId="7" xfId="0" applyNumberFormat="1" applyFill="1" applyBorder="1" applyAlignment="1">
      <alignment horizontal="center" wrapText="1"/>
    </xf>
    <xf numFmtId="3" fontId="0" fillId="3" borderId="7" xfId="0" applyNumberFormat="1" applyFill="1" applyBorder="1" applyAlignment="1">
      <alignment horizontal="center" wrapText="1"/>
    </xf>
    <xf numFmtId="3" fontId="0" fillId="3" borderId="10" xfId="0" applyNumberFormat="1" applyFill="1" applyBorder="1" applyAlignment="1">
      <alignment horizontal="center" wrapText="1"/>
    </xf>
    <xf numFmtId="3" fontId="0" fillId="3" borderId="7" xfId="0" applyNumberFormat="1" applyFill="1" applyBorder="1"/>
    <xf numFmtId="0" fontId="0" fillId="3" borderId="7" xfId="0" applyFill="1" applyBorder="1" applyAlignment="1">
      <alignment wrapText="1"/>
    </xf>
    <xf numFmtId="0" fontId="0" fillId="3" borderId="0" xfId="0" applyFill="1" applyBorder="1" applyAlignment="1">
      <alignment wrapText="1"/>
    </xf>
    <xf numFmtId="17" fontId="0" fillId="3" borderId="13" xfId="0" applyNumberFormat="1" applyFill="1" applyBorder="1" applyAlignment="1">
      <alignment horizontal="center" wrapText="1"/>
    </xf>
    <xf numFmtId="0" fontId="0" fillId="3" borderId="13" xfId="0" applyFill="1" applyBorder="1" applyAlignment="1">
      <alignment wrapText="1"/>
    </xf>
    <xf numFmtId="3" fontId="0" fillId="3" borderId="12" xfId="0" applyNumberFormat="1" applyFill="1" applyBorder="1" applyAlignment="1">
      <alignment horizontal="center" wrapText="1"/>
    </xf>
    <xf numFmtId="3" fontId="0" fillId="3" borderId="14" xfId="0" applyNumberFormat="1" applyFill="1" applyBorder="1" applyAlignment="1">
      <alignment horizontal="center" wrapText="1"/>
    </xf>
    <xf numFmtId="17" fontId="0" fillId="3" borderId="0" xfId="0" applyNumberFormat="1" applyFill="1" applyAlignment="1">
      <alignment wrapText="1"/>
    </xf>
    <xf numFmtId="17" fontId="0" fillId="3" borderId="10" xfId="0" applyNumberFormat="1" applyFill="1" applyBorder="1" applyAlignment="1">
      <alignment horizontal="center" vertical="center" wrapText="1"/>
    </xf>
    <xf numFmtId="17" fontId="0" fillId="3" borderId="14" xfId="0" applyNumberFormat="1" applyFill="1" applyBorder="1" applyAlignment="1">
      <alignment horizontal="center" vertical="center" wrapText="1"/>
    </xf>
    <xf numFmtId="1" fontId="0" fillId="3" borderId="0" xfId="0" applyNumberFormat="1" applyFill="1" applyAlignment="1">
      <alignment wrapText="1"/>
    </xf>
    <xf numFmtId="0" fontId="37" fillId="3" borderId="0" xfId="0" applyFont="1" applyFill="1"/>
    <xf numFmtId="164" fontId="12" fillId="3" borderId="18" xfId="0" applyNumberFormat="1" applyFont="1" applyFill="1" applyBorder="1" applyAlignment="1">
      <alignment horizontal="center" vertical="center" wrapText="1"/>
    </xf>
    <xf numFmtId="164" fontId="0" fillId="3" borderId="7" xfId="0" applyNumberFormat="1" applyFill="1" applyBorder="1" applyAlignment="1">
      <alignment horizontal="center" vertical="center" wrapText="1"/>
    </xf>
    <xf numFmtId="164" fontId="0" fillId="3" borderId="10" xfId="0" applyNumberFormat="1" applyFill="1" applyBorder="1" applyAlignment="1">
      <alignment horizontal="center" vertical="center" wrapText="1"/>
    </xf>
    <xf numFmtId="164" fontId="0" fillId="3" borderId="27" xfId="0" applyNumberFormat="1" applyFill="1" applyBorder="1" applyAlignment="1">
      <alignment horizontal="center" wrapText="1"/>
    </xf>
    <xf numFmtId="164" fontId="0" fillId="3" borderId="7" xfId="0" applyNumberFormat="1" applyFill="1" applyBorder="1" applyAlignment="1">
      <alignment horizontal="center" wrapText="1"/>
    </xf>
    <xf numFmtId="164" fontId="0" fillId="3" borderId="10" xfId="0" applyNumberFormat="1" applyFill="1" applyBorder="1" applyAlignment="1">
      <alignment horizontal="center" wrapText="1"/>
    </xf>
    <xf numFmtId="164" fontId="0" fillId="3" borderId="13" xfId="0" applyNumberFormat="1" applyFill="1" applyBorder="1" applyAlignment="1">
      <alignment horizontal="center" wrapText="1"/>
    </xf>
    <xf numFmtId="164" fontId="0" fillId="3" borderId="14" xfId="0" applyNumberFormat="1" applyFill="1" applyBorder="1" applyAlignment="1">
      <alignment horizontal="center" vertical="center" wrapText="1"/>
    </xf>
    <xf numFmtId="164" fontId="0" fillId="3" borderId="0" xfId="0" applyNumberFormat="1" applyFill="1" applyBorder="1" applyAlignment="1">
      <alignment horizontal="center" wrapText="1"/>
    </xf>
    <xf numFmtId="0" fontId="0" fillId="3" borderId="0" xfId="0" applyFill="1" applyBorder="1" applyAlignment="1">
      <alignment horizontal="center" wrapText="1"/>
    </xf>
    <xf numFmtId="164" fontId="0" fillId="3" borderId="0" xfId="0" applyNumberFormat="1" applyFill="1" applyAlignment="1">
      <alignment horizontal="center" wrapText="1"/>
    </xf>
    <xf numFmtId="3" fontId="0" fillId="3" borderId="0" xfId="0" applyNumberFormat="1" applyFill="1" applyBorder="1" applyAlignment="1">
      <alignment wrapText="1"/>
    </xf>
    <xf numFmtId="17" fontId="0" fillId="3" borderId="15" xfId="0" applyNumberFormat="1" applyFill="1" applyBorder="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Border="1" applyAlignment="1">
      <alignment horizontal="center" vertical="center" wrapText="1"/>
    </xf>
    <xf numFmtId="0" fontId="0" fillId="3" borderId="12" xfId="0" applyFill="1" applyBorder="1" applyAlignment="1">
      <alignment horizontal="center" vertical="center" wrapText="1"/>
    </xf>
    <xf numFmtId="164" fontId="0" fillId="3" borderId="12" xfId="0" applyNumberFormat="1" applyFill="1" applyBorder="1" applyAlignment="1">
      <alignment horizontal="center" vertical="center" wrapText="1"/>
    </xf>
    <xf numFmtId="164" fontId="0" fillId="3" borderId="0" xfId="0" applyNumberFormat="1" applyFill="1" applyAlignment="1">
      <alignment horizontal="center" vertical="center" wrapText="1"/>
    </xf>
    <xf numFmtId="0" fontId="0" fillId="3" borderId="0" xfId="0" applyFont="1" applyFill="1" applyAlignment="1">
      <alignment horizontal="left"/>
    </xf>
    <xf numFmtId="164" fontId="0" fillId="3" borderId="0" xfId="0" applyNumberFormat="1" applyFill="1"/>
    <xf numFmtId="164" fontId="0" fillId="3" borderId="12" xfId="0" applyNumberFormat="1" applyFill="1" applyBorder="1"/>
    <xf numFmtId="164" fontId="0" fillId="3" borderId="27" xfId="0" applyNumberFormat="1" applyFill="1" applyBorder="1"/>
    <xf numFmtId="164" fontId="0" fillId="3" borderId="10" xfId="0" applyNumberFormat="1" applyFill="1" applyBorder="1"/>
    <xf numFmtId="164" fontId="0" fillId="3" borderId="7" xfId="0" applyNumberFormat="1" applyFill="1" applyBorder="1"/>
    <xf numFmtId="164" fontId="0" fillId="3" borderId="13" xfId="0" applyNumberFormat="1" applyFill="1" applyBorder="1"/>
    <xf numFmtId="0" fontId="0" fillId="3" borderId="0" xfId="0" applyFill="1" applyAlignment="1">
      <alignment horizontal="right"/>
    </xf>
    <xf numFmtId="0" fontId="0" fillId="3" borderId="0" xfId="0" applyFill="1" applyBorder="1" applyAlignment="1">
      <alignment wrapText="1"/>
    </xf>
    <xf numFmtId="0" fontId="12" fillId="3" borderId="0" xfId="0" applyFont="1" applyFill="1" applyAlignment="1">
      <alignment horizontal="left" vertical="center" wrapText="1"/>
    </xf>
    <xf numFmtId="164" fontId="12" fillId="3" borderId="0" xfId="0" applyNumberFormat="1" applyFont="1" applyFill="1" applyAlignment="1">
      <alignment horizontal="left" wrapText="1"/>
    </xf>
    <xf numFmtId="10" fontId="12" fillId="3" borderId="17" xfId="0" applyNumberFormat="1" applyFont="1" applyFill="1" applyBorder="1" applyAlignment="1">
      <alignment horizontal="center" vertical="center" wrapText="1"/>
    </xf>
    <xf numFmtId="10" fontId="12" fillId="3" borderId="16" xfId="0" applyNumberFormat="1" applyFont="1" applyFill="1" applyBorder="1" applyAlignment="1">
      <alignment horizontal="center" vertical="center" wrapText="1"/>
    </xf>
    <xf numFmtId="10" fontId="12" fillId="3" borderId="18" xfId="0" applyNumberFormat="1" applyFont="1" applyFill="1" applyBorder="1" applyAlignment="1">
      <alignment horizontal="center" vertical="center" wrapText="1"/>
    </xf>
    <xf numFmtId="10" fontId="0" fillId="3" borderId="7" xfId="0" applyNumberFormat="1" applyFill="1" applyBorder="1" applyAlignment="1">
      <alignment horizontal="center" vertical="center" wrapText="1"/>
    </xf>
    <xf numFmtId="10" fontId="0" fillId="3" borderId="0" xfId="0" applyNumberFormat="1" applyFill="1" applyBorder="1" applyAlignment="1">
      <alignment horizontal="center" vertical="center" wrapText="1"/>
    </xf>
    <xf numFmtId="10" fontId="0" fillId="3" borderId="10" xfId="0" applyNumberFormat="1" applyFill="1" applyBorder="1" applyAlignment="1">
      <alignment horizontal="center" vertical="center" wrapText="1"/>
    </xf>
    <xf numFmtId="10" fontId="0" fillId="3" borderId="7" xfId="2" applyNumberFormat="1" applyFont="1" applyFill="1" applyBorder="1" applyAlignment="1">
      <alignment horizontal="center" vertical="center" wrapText="1"/>
    </xf>
    <xf numFmtId="10" fontId="0" fillId="3" borderId="0" xfId="2"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10" fontId="0" fillId="3" borderId="13" xfId="0" applyNumberFormat="1" applyFill="1" applyBorder="1" applyAlignment="1">
      <alignment horizontal="center" vertical="center" wrapText="1"/>
    </xf>
    <xf numFmtId="10" fontId="0" fillId="3" borderId="12" xfId="0" applyNumberFormat="1" applyFill="1" applyBorder="1" applyAlignment="1">
      <alignment horizontal="center" vertical="center" wrapText="1"/>
    </xf>
    <xf numFmtId="10" fontId="0" fillId="3" borderId="14" xfId="0" applyNumberFormat="1" applyFill="1" applyBorder="1" applyAlignment="1">
      <alignment horizontal="center" vertical="center" wrapText="1"/>
    </xf>
    <xf numFmtId="10" fontId="0" fillId="3" borderId="0" xfId="0" applyNumberFormat="1" applyFill="1" applyAlignment="1">
      <alignment horizontal="center" vertical="center" wrapText="1"/>
    </xf>
    <xf numFmtId="3" fontId="0" fillId="3" borderId="12" xfId="0" applyNumberForma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6" xfId="0" applyFont="1" applyFill="1" applyBorder="1" applyAlignment="1">
      <alignment horizontal="center" vertical="center" wrapText="1"/>
    </xf>
    <xf numFmtId="164" fontId="12" fillId="3" borderId="16" xfId="0" applyNumberFormat="1" applyFont="1" applyFill="1" applyBorder="1" applyAlignment="1">
      <alignment horizontal="center" vertical="center" wrapText="1"/>
    </xf>
    <xf numFmtId="3" fontId="12" fillId="3" borderId="18"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3" fontId="0" fillId="3" borderId="10" xfId="0" applyNumberFormat="1" applyFill="1" applyBorder="1" applyAlignment="1">
      <alignment horizontal="center" vertical="center" wrapText="1"/>
    </xf>
    <xf numFmtId="166" fontId="0" fillId="3" borderId="0" xfId="0" applyNumberFormat="1" applyFill="1" applyBorder="1" applyAlignment="1">
      <alignment horizontal="center" wrapText="1"/>
    </xf>
    <xf numFmtId="3" fontId="0" fillId="3" borderId="7" xfId="0" applyNumberFormat="1"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NumberFormat="1" applyFill="1" applyBorder="1" applyAlignment="1">
      <alignment horizontal="center" vertical="center" wrapText="1"/>
    </xf>
    <xf numFmtId="3"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13" xfId="0" applyFill="1" applyBorder="1" applyAlignment="1">
      <alignment horizontal="center" vertical="center" wrapText="1"/>
    </xf>
    <xf numFmtId="164" fontId="0" fillId="3" borderId="13" xfId="0" applyNumberFormat="1" applyFill="1" applyBorder="1" applyAlignment="1">
      <alignment horizontal="center" vertical="center" wrapText="1"/>
    </xf>
    <xf numFmtId="3" fontId="0" fillId="3" borderId="0" xfId="0" applyNumberFormat="1" applyFill="1" applyAlignment="1">
      <alignment horizontal="center" vertical="center" wrapText="1"/>
    </xf>
    <xf numFmtId="0" fontId="12" fillId="3" borderId="16" xfId="0" applyFont="1" applyFill="1" applyBorder="1" applyAlignment="1">
      <alignment wrapText="1"/>
    </xf>
    <xf numFmtId="0" fontId="12" fillId="3" borderId="16" xfId="0" applyFont="1" applyFill="1" applyBorder="1" applyAlignment="1">
      <alignment vertical="center" wrapText="1"/>
    </xf>
    <xf numFmtId="3" fontId="12" fillId="3" borderId="16" xfId="0" applyNumberFormat="1" applyFont="1" applyFill="1" applyBorder="1" applyAlignment="1">
      <alignment vertical="center" wrapText="1"/>
    </xf>
    <xf numFmtId="3" fontId="0" fillId="3" borderId="10" xfId="0" applyNumberFormat="1" applyFill="1" applyBorder="1" applyAlignment="1">
      <alignment wrapText="1"/>
    </xf>
    <xf numFmtId="17" fontId="7" fillId="3" borderId="0" xfId="0" applyNumberFormat="1" applyFont="1" applyFill="1" applyAlignment="1">
      <alignment wrapText="1"/>
    </xf>
    <xf numFmtId="17" fontId="7" fillId="3" borderId="0" xfId="1" applyNumberFormat="1" applyFill="1" applyBorder="1" applyAlignment="1">
      <alignment wrapText="1"/>
    </xf>
    <xf numFmtId="17" fontId="7" fillId="3" borderId="2" xfId="1" applyNumberFormat="1" applyFill="1" applyBorder="1" applyAlignment="1">
      <alignment wrapText="1"/>
    </xf>
    <xf numFmtId="17" fontId="7" fillId="3" borderId="29" xfId="1" applyNumberFormat="1" applyFill="1" applyBorder="1" applyAlignment="1">
      <alignment wrapText="1"/>
    </xf>
    <xf numFmtId="3" fontId="0" fillId="3" borderId="14" xfId="0" applyNumberFormat="1" applyFill="1" applyBorder="1" applyAlignment="1">
      <alignment wrapText="1"/>
    </xf>
    <xf numFmtId="0" fontId="12" fillId="3" borderId="26" xfId="0" applyFont="1" applyFill="1" applyBorder="1" applyAlignment="1">
      <alignment wrapText="1"/>
    </xf>
    <xf numFmtId="0" fontId="12" fillId="3" borderId="8" xfId="0" applyFont="1" applyFill="1" applyBorder="1" applyAlignment="1">
      <alignment vertical="center" wrapText="1"/>
    </xf>
    <xf numFmtId="3" fontId="12" fillId="3" borderId="8" xfId="0" applyNumberFormat="1" applyFont="1" applyFill="1" applyBorder="1" applyAlignment="1">
      <alignment vertical="center" wrapText="1"/>
    </xf>
    <xf numFmtId="3" fontId="12" fillId="3" borderId="28" xfId="0" applyNumberFormat="1" applyFont="1" applyFill="1" applyBorder="1" applyAlignment="1">
      <alignment vertical="center" wrapText="1"/>
    </xf>
    <xf numFmtId="0" fontId="12" fillId="3" borderId="4" xfId="0" applyFont="1" applyFill="1" applyBorder="1" applyAlignment="1">
      <alignment horizontal="center" wrapText="1"/>
    </xf>
    <xf numFmtId="3" fontId="12" fillId="3" borderId="18" xfId="0" applyNumberFormat="1" applyFont="1" applyFill="1" applyBorder="1" applyAlignment="1">
      <alignment vertical="center" wrapText="1"/>
    </xf>
    <xf numFmtId="17" fontId="0" fillId="3" borderId="15" xfId="0" applyNumberFormat="1" applyFill="1" applyBorder="1" applyAlignment="1">
      <alignment wrapText="1"/>
    </xf>
    <xf numFmtId="0" fontId="7" fillId="3" borderId="0" xfId="0" applyFont="1" applyFill="1" applyBorder="1" applyAlignment="1">
      <alignment wrapText="1"/>
    </xf>
    <xf numFmtId="17" fontId="0" fillId="3" borderId="19" xfId="0" applyNumberFormat="1" applyFill="1" applyBorder="1" applyAlignment="1">
      <alignment horizontal="center" wrapText="1"/>
    </xf>
    <xf numFmtId="17" fontId="7" fillId="3" borderId="15" xfId="0" applyNumberFormat="1" applyFont="1" applyFill="1" applyBorder="1" applyAlignment="1">
      <alignment wrapText="1"/>
    </xf>
    <xf numFmtId="17" fontId="7" fillId="3" borderId="15" xfId="1" applyNumberFormat="1" applyFill="1" applyBorder="1" applyAlignment="1">
      <alignment wrapText="1"/>
    </xf>
    <xf numFmtId="3" fontId="7" fillId="3" borderId="0" xfId="0" applyNumberFormat="1" applyFont="1" applyFill="1" applyAlignment="1">
      <alignment horizontal="center"/>
    </xf>
    <xf numFmtId="3" fontId="0" fillId="3" borderId="0" xfId="0" applyNumberFormat="1" applyFill="1" applyAlignment="1">
      <alignment horizontal="center"/>
    </xf>
    <xf numFmtId="3" fontId="7" fillId="3" borderId="17" xfId="0" applyNumberFormat="1" applyFont="1" applyFill="1" applyBorder="1" applyAlignment="1">
      <alignment horizontal="center" vertical="center"/>
    </xf>
    <xf numFmtId="0" fontId="0" fillId="3" borderId="0" xfId="0" applyFill="1" applyAlignment="1">
      <alignment horizontal="center" vertical="center"/>
    </xf>
    <xf numFmtId="17" fontId="28" fillId="3" borderId="29" xfId="0" applyNumberFormat="1" applyFont="1" applyFill="1" applyBorder="1"/>
    <xf numFmtId="3" fontId="0" fillId="3" borderId="7" xfId="0" applyNumberFormat="1" applyFill="1" applyBorder="1" applyAlignment="1">
      <alignment horizontal="center"/>
    </xf>
    <xf numFmtId="17" fontId="29" fillId="3" borderId="29" xfId="0" applyNumberFormat="1" applyFont="1" applyFill="1" applyBorder="1"/>
    <xf numFmtId="0" fontId="0" fillId="3" borderId="0" xfId="0" applyFont="1" applyFill="1" applyBorder="1" applyAlignment="1">
      <alignment wrapText="1"/>
    </xf>
    <xf numFmtId="0" fontId="0" fillId="3" borderId="0" xfId="0" applyFill="1" applyAlignment="1">
      <alignment wrapText="1"/>
    </xf>
    <xf numFmtId="0" fontId="12" fillId="3" borderId="0" xfId="0" applyFont="1" applyFill="1" applyBorder="1" applyAlignment="1">
      <alignment vertical="center" wrapText="1"/>
    </xf>
    <xf numFmtId="3" fontId="12" fillId="3" borderId="0" xfId="0" applyNumberFormat="1" applyFont="1" applyFill="1" applyBorder="1" applyAlignment="1">
      <alignment vertical="center" wrapText="1"/>
    </xf>
    <xf numFmtId="0" fontId="12" fillId="3" borderId="17" xfId="0" applyFont="1" applyFill="1" applyBorder="1" applyAlignment="1">
      <alignment vertical="center" wrapText="1"/>
    </xf>
    <xf numFmtId="0" fontId="12" fillId="3" borderId="18" xfId="0" applyFont="1" applyFill="1" applyBorder="1" applyAlignment="1">
      <alignment wrapText="1"/>
    </xf>
    <xf numFmtId="17" fontId="0" fillId="3" borderId="0" xfId="0" applyNumberFormat="1" applyFill="1" applyBorder="1" applyAlignment="1">
      <alignment wrapText="1"/>
    </xf>
    <xf numFmtId="3" fontId="0" fillId="3" borderId="7" xfId="0" applyNumberFormat="1" applyFill="1" applyBorder="1" applyAlignment="1">
      <alignment wrapText="1"/>
    </xf>
    <xf numFmtId="0" fontId="0" fillId="3" borderId="10" xfId="0" applyFill="1" applyBorder="1" applyAlignment="1">
      <alignment wrapText="1"/>
    </xf>
    <xf numFmtId="3" fontId="12" fillId="3" borderId="7" xfId="0" applyNumberFormat="1" applyFont="1" applyFill="1" applyBorder="1" applyAlignment="1">
      <alignment wrapText="1"/>
    </xf>
    <xf numFmtId="3" fontId="12" fillId="3" borderId="0" xfId="0" applyNumberFormat="1" applyFont="1" applyFill="1" applyBorder="1" applyAlignment="1">
      <alignment wrapText="1"/>
    </xf>
    <xf numFmtId="3" fontId="23" fillId="3" borderId="0" xfId="26" applyNumberFormat="1" applyFont="1" applyFill="1" applyBorder="1" applyAlignment="1">
      <alignment wrapText="1"/>
    </xf>
    <xf numFmtId="17" fontId="7" fillId="3" borderId="0" xfId="0" applyNumberFormat="1" applyFont="1" applyFill="1" applyBorder="1" applyAlignment="1">
      <alignment wrapText="1"/>
    </xf>
    <xf numFmtId="17" fontId="7" fillId="3" borderId="31" xfId="1" applyNumberFormat="1" applyFill="1" applyBorder="1" applyAlignment="1">
      <alignment wrapText="1"/>
    </xf>
    <xf numFmtId="0" fontId="0" fillId="3" borderId="12" xfId="0" applyFont="1" applyFill="1" applyBorder="1" applyAlignment="1">
      <alignment wrapText="1"/>
    </xf>
    <xf numFmtId="0" fontId="0" fillId="3" borderId="0" xfId="0" applyFont="1" applyFill="1" applyBorder="1" applyAlignment="1">
      <alignment horizontal="center" vertical="center" wrapText="1"/>
    </xf>
    <xf numFmtId="164" fontId="0" fillId="3" borderId="0" xfId="0" applyNumberFormat="1" applyFont="1" applyFill="1" applyBorder="1" applyAlignment="1">
      <alignment horizontal="center" vertical="center" wrapText="1"/>
    </xf>
    <xf numFmtId="0" fontId="12" fillId="3" borderId="17" xfId="0" applyFont="1" applyFill="1" applyBorder="1" applyAlignment="1">
      <alignment wrapText="1"/>
    </xf>
    <xf numFmtId="0" fontId="12" fillId="3" borderId="16" xfId="0" applyNumberFormat="1" applyFont="1" applyFill="1" applyBorder="1" applyAlignment="1">
      <alignment wrapText="1"/>
    </xf>
    <xf numFmtId="0" fontId="12" fillId="3" borderId="26" xfId="0" applyNumberFormat="1" applyFont="1" applyFill="1" applyBorder="1" applyAlignment="1">
      <alignment wrapText="1"/>
    </xf>
    <xf numFmtId="0" fontId="12" fillId="3" borderId="0" xfId="0" applyNumberFormat="1" applyFont="1" applyFill="1" applyBorder="1" applyAlignment="1">
      <alignment wrapText="1"/>
    </xf>
    <xf numFmtId="0" fontId="0" fillId="3" borderId="7" xfId="0" applyFont="1" applyFill="1" applyBorder="1" applyAlignment="1">
      <alignment wrapText="1"/>
    </xf>
    <xf numFmtId="0" fontId="0" fillId="3" borderId="0" xfId="0" applyNumberFormat="1" applyFont="1" applyFill="1" applyBorder="1" applyAlignment="1">
      <alignment wrapText="1"/>
    </xf>
    <xf numFmtId="0" fontId="0" fillId="3" borderId="10" xfId="0" applyNumberFormat="1" applyFont="1" applyFill="1" applyBorder="1" applyAlignment="1">
      <alignment wrapText="1"/>
    </xf>
    <xf numFmtId="0" fontId="0" fillId="3" borderId="15" xfId="0" applyNumberFormat="1" applyFont="1" applyFill="1" applyBorder="1" applyAlignment="1">
      <alignment wrapText="1"/>
    </xf>
    <xf numFmtId="3" fontId="0" fillId="3" borderId="15" xfId="0" applyNumberFormat="1" applyFill="1" applyBorder="1" applyAlignment="1">
      <alignment horizontal="center" wrapText="1"/>
    </xf>
    <xf numFmtId="165" fontId="0" fillId="3" borderId="15" xfId="26" applyNumberFormat="1" applyFont="1" applyFill="1" applyBorder="1"/>
    <xf numFmtId="0" fontId="0" fillId="3" borderId="7" xfId="0" applyNumberFormat="1" applyFont="1" applyFill="1" applyBorder="1" applyAlignment="1">
      <alignment wrapText="1"/>
    </xf>
    <xf numFmtId="3" fontId="0" fillId="3" borderId="0" xfId="1" applyNumberFormat="1" applyFont="1" applyFill="1" applyBorder="1" applyAlignment="1">
      <alignment wrapText="1"/>
    </xf>
    <xf numFmtId="1" fontId="0" fillId="3" borderId="10" xfId="0" applyNumberFormat="1" applyFont="1" applyFill="1" applyBorder="1" applyAlignment="1">
      <alignment wrapText="1"/>
    </xf>
    <xf numFmtId="1" fontId="0" fillId="3" borderId="0" xfId="0" applyNumberFormat="1" applyFont="1" applyFill="1" applyBorder="1" applyAlignment="1">
      <alignment wrapText="1"/>
    </xf>
    <xf numFmtId="1" fontId="0" fillId="3" borderId="15" xfId="0" applyNumberFormat="1" applyFont="1" applyFill="1" applyBorder="1" applyAlignment="1">
      <alignment wrapText="1"/>
    </xf>
    <xf numFmtId="164" fontId="0" fillId="3" borderId="0" xfId="0" applyNumberFormat="1" applyFont="1" applyFill="1" applyAlignment="1">
      <alignment horizontal="center" vertical="center" wrapText="1"/>
    </xf>
    <xf numFmtId="171" fontId="12" fillId="3" borderId="0" xfId="0" applyNumberFormat="1" applyFont="1" applyFill="1" applyAlignment="1">
      <alignment horizontal="left" vertical="center" wrapText="1"/>
    </xf>
    <xf numFmtId="171" fontId="0" fillId="3" borderId="0" xfId="0" applyNumberFormat="1" applyFill="1" applyAlignment="1">
      <alignment horizontal="center" vertical="center" wrapText="1"/>
    </xf>
    <xf numFmtId="3" fontId="12" fillId="3" borderId="0" xfId="0" applyNumberFormat="1" applyFont="1" applyFill="1" applyAlignment="1">
      <alignment horizontal="left" wrapText="1"/>
    </xf>
    <xf numFmtId="0" fontId="12" fillId="3" borderId="17" xfId="0" applyFont="1" applyFill="1" applyBorder="1"/>
    <xf numFmtId="170" fontId="12" fillId="3" borderId="18" xfId="0" applyNumberFormat="1" applyFont="1" applyFill="1" applyBorder="1"/>
    <xf numFmtId="3" fontId="12" fillId="3" borderId="18" xfId="0" applyNumberFormat="1" applyFont="1" applyFill="1" applyBorder="1"/>
    <xf numFmtId="171" fontId="0" fillId="3" borderId="7" xfId="0" applyNumberFormat="1" applyFill="1" applyBorder="1" applyAlignment="1">
      <alignment horizontal="center" vertical="center" wrapText="1"/>
    </xf>
    <xf numFmtId="171" fontId="0" fillId="3" borderId="10" xfId="0" applyNumberFormat="1" applyFill="1" applyBorder="1" applyAlignment="1">
      <alignment horizontal="center" vertical="center" wrapText="1"/>
    </xf>
    <xf numFmtId="171" fontId="0" fillId="3" borderId="10" xfId="2" applyNumberFormat="1" applyFont="1" applyFill="1" applyBorder="1" applyAlignment="1">
      <alignment horizontal="center" vertical="center" wrapText="1"/>
    </xf>
    <xf numFmtId="171" fontId="0" fillId="3" borderId="13" xfId="0" applyNumberFormat="1" applyFill="1" applyBorder="1" applyAlignment="1">
      <alignment horizontal="center" vertical="center" wrapText="1"/>
    </xf>
    <xf numFmtId="0" fontId="0" fillId="3" borderId="7" xfId="0" applyFill="1" applyBorder="1"/>
    <xf numFmtId="0" fontId="0" fillId="3" borderId="13" xfId="0" applyFill="1" applyBorder="1"/>
    <xf numFmtId="9" fontId="0" fillId="3" borderId="14" xfId="28" applyFont="1" applyFill="1" applyBorder="1"/>
    <xf numFmtId="169" fontId="0" fillId="3" borderId="10" xfId="0" applyNumberFormat="1" applyFill="1" applyBorder="1"/>
    <xf numFmtId="169" fontId="0" fillId="3" borderId="14" xfId="0" applyNumberFormat="1" applyFill="1" applyBorder="1"/>
    <xf numFmtId="3" fontId="12" fillId="3" borderId="16" xfId="0" applyNumberFormat="1" applyFont="1" applyFill="1" applyBorder="1" applyAlignment="1">
      <alignment horizontal="center" wrapText="1"/>
    </xf>
    <xf numFmtId="3" fontId="12" fillId="3" borderId="18" xfId="0" applyNumberFormat="1" applyFont="1" applyFill="1" applyBorder="1" applyAlignment="1">
      <alignment horizontal="center" wrapText="1"/>
    </xf>
    <xf numFmtId="0" fontId="37" fillId="3" borderId="23" xfId="0" applyFont="1" applyFill="1" applyBorder="1" applyAlignment="1">
      <alignment horizontal="left" vertical="top" wrapText="1"/>
    </xf>
    <xf numFmtId="0" fontId="39" fillId="3" borderId="0" xfId="33" applyFont="1" applyFill="1" applyAlignment="1" applyProtection="1"/>
    <xf numFmtId="0" fontId="14" fillId="3" borderId="0" xfId="0" applyFont="1" applyFill="1"/>
    <xf numFmtId="3" fontId="0" fillId="3" borderId="13" xfId="0" applyNumberFormat="1" applyFill="1" applyBorder="1" applyAlignment="1">
      <alignment horizontal="center" wrapText="1"/>
    </xf>
    <xf numFmtId="3" fontId="7" fillId="3" borderId="0" xfId="0" applyNumberFormat="1" applyFont="1" applyFill="1" applyAlignment="1">
      <alignment wrapText="1"/>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xf numFmtId="10" fontId="0" fillId="3" borderId="8" xfId="0" applyNumberFormat="1" applyFill="1" applyBorder="1" applyAlignment="1">
      <alignment horizontal="center" wrapText="1"/>
    </xf>
    <xf numFmtId="10" fontId="0" fillId="3" borderId="0" xfId="0" applyNumberFormat="1" applyFill="1" applyBorder="1" applyAlignment="1">
      <alignment horizontal="center" wrapText="1"/>
    </xf>
    <xf numFmtId="10" fontId="0" fillId="3" borderId="12" xfId="0" applyNumberFormat="1" applyFill="1" applyBorder="1" applyAlignment="1">
      <alignment horizontal="center" wrapText="1"/>
    </xf>
    <xf numFmtId="10" fontId="0" fillId="3" borderId="27" xfId="0" applyNumberFormat="1" applyFill="1" applyBorder="1" applyAlignment="1">
      <alignment horizontal="center" wrapText="1"/>
    </xf>
    <xf numFmtId="10" fontId="0" fillId="3" borderId="7" xfId="0" applyNumberFormat="1" applyFill="1" applyBorder="1" applyAlignment="1">
      <alignment horizontal="center" wrapText="1"/>
    </xf>
    <xf numFmtId="10" fontId="0" fillId="3" borderId="13" xfId="0" applyNumberFormat="1" applyFill="1" applyBorder="1" applyAlignment="1">
      <alignment horizontal="center" wrapText="1"/>
    </xf>
    <xf numFmtId="164" fontId="12" fillId="3" borderId="17" xfId="0" applyNumberFormat="1" applyFont="1" applyFill="1" applyBorder="1" applyAlignment="1">
      <alignment horizontal="center" wrapText="1"/>
    </xf>
    <xf numFmtId="164" fontId="12" fillId="3" borderId="16" xfId="0" applyNumberFormat="1" applyFont="1" applyFill="1" applyBorder="1" applyAlignment="1">
      <alignment horizontal="center" wrapText="1"/>
    </xf>
    <xf numFmtId="0" fontId="12" fillId="3" borderId="16" xfId="0" applyFont="1" applyFill="1" applyBorder="1" applyAlignment="1">
      <alignment horizontal="center" wrapText="1"/>
    </xf>
    <xf numFmtId="164" fontId="12" fillId="3" borderId="0" xfId="0" applyNumberFormat="1" applyFont="1" applyFill="1" applyAlignment="1">
      <alignment horizontal="center" wrapText="1"/>
    </xf>
    <xf numFmtId="0" fontId="0" fillId="3" borderId="0" xfId="0" applyFill="1" applyAlignment="1">
      <alignment horizontal="center"/>
    </xf>
    <xf numFmtId="0" fontId="12" fillId="3" borderId="16" xfId="0" applyFont="1" applyFill="1" applyBorder="1" applyAlignment="1">
      <alignment horizontal="center"/>
    </xf>
    <xf numFmtId="0" fontId="12" fillId="3" borderId="18" xfId="0" applyFont="1" applyFill="1" applyBorder="1" applyAlignment="1">
      <alignment horizontal="center"/>
    </xf>
    <xf numFmtId="0" fontId="0" fillId="3" borderId="8" xfId="0" applyFill="1" applyBorder="1" applyAlignment="1">
      <alignment horizontal="center"/>
    </xf>
    <xf numFmtId="0" fontId="0" fillId="3" borderId="28"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10" fontId="0" fillId="3" borderId="0" xfId="0" applyNumberFormat="1" applyFill="1" applyBorder="1" applyAlignment="1">
      <alignment horizontal="center"/>
    </xf>
    <xf numFmtId="10" fontId="0" fillId="3" borderId="10" xfId="0" applyNumberFormat="1" applyFill="1" applyBorder="1" applyAlignment="1">
      <alignment horizontal="center"/>
    </xf>
    <xf numFmtId="10" fontId="0" fillId="3" borderId="12" xfId="0" applyNumberFormat="1" applyFill="1" applyBorder="1" applyAlignment="1">
      <alignment horizontal="center"/>
    </xf>
    <xf numFmtId="10" fontId="0" fillId="3" borderId="14" xfId="0" applyNumberFormat="1" applyFill="1" applyBorder="1" applyAlignment="1">
      <alignment horizontal="center"/>
    </xf>
    <xf numFmtId="9" fontId="17" fillId="3" borderId="0" xfId="0" applyNumberFormat="1" applyFont="1" applyFill="1" applyBorder="1" applyAlignment="1">
      <alignment horizontal="center" vertical="top" wrapText="1"/>
    </xf>
    <xf numFmtId="9" fontId="26" fillId="3" borderId="0" xfId="0" applyNumberFormat="1" applyFont="1" applyFill="1" applyBorder="1" applyAlignment="1">
      <alignment horizontal="center" vertical="top" wrapText="1"/>
    </xf>
    <xf numFmtId="9" fontId="18" fillId="3" borderId="25" xfId="0" applyNumberFormat="1" applyFont="1" applyFill="1" applyBorder="1" applyAlignment="1">
      <alignment horizontal="center" vertical="top" wrapText="1"/>
    </xf>
    <xf numFmtId="9" fontId="17" fillId="3" borderId="39" xfId="0" applyNumberFormat="1" applyFont="1" applyFill="1" applyBorder="1" applyAlignment="1" applyProtection="1">
      <alignment horizontal="center" vertical="top" wrapText="1"/>
    </xf>
    <xf numFmtId="9" fontId="17" fillId="3" borderId="41" xfId="0" applyNumberFormat="1" applyFont="1" applyFill="1" applyBorder="1" applyAlignment="1">
      <alignment horizontal="center" vertical="center" wrapText="1"/>
    </xf>
    <xf numFmtId="9" fontId="20" fillId="3" borderId="41" xfId="0" applyNumberFormat="1" applyFont="1" applyFill="1" applyBorder="1" applyAlignment="1">
      <alignment horizontal="center" vertical="center" wrapText="1"/>
    </xf>
    <xf numFmtId="9" fontId="18" fillId="3" borderId="30" xfId="0" applyNumberFormat="1" applyFont="1" applyFill="1" applyBorder="1" applyAlignment="1">
      <alignment horizontal="center" vertical="center" wrapText="1"/>
    </xf>
    <xf numFmtId="164" fontId="0" fillId="3" borderId="8" xfId="0" applyNumberFormat="1" applyFill="1" applyBorder="1" applyAlignment="1">
      <alignment horizontal="center" wrapText="1"/>
    </xf>
    <xf numFmtId="0" fontId="0" fillId="3" borderId="8" xfId="0" applyFill="1" applyBorder="1" applyAlignment="1">
      <alignment horizontal="center" wrapText="1"/>
    </xf>
    <xf numFmtId="164" fontId="0" fillId="3" borderId="12" xfId="0" applyNumberFormat="1" applyFill="1" applyBorder="1" applyAlignment="1">
      <alignment horizontal="center" wrapText="1"/>
    </xf>
    <xf numFmtId="0" fontId="0" fillId="3" borderId="12" xfId="0" applyFill="1" applyBorder="1" applyAlignment="1">
      <alignment horizontal="center" wrapText="1"/>
    </xf>
    <xf numFmtId="164" fontId="12" fillId="3" borderId="0" xfId="0" applyNumberFormat="1" applyFont="1" applyFill="1" applyBorder="1" applyAlignment="1">
      <alignment horizontal="center" wrapText="1"/>
    </xf>
    <xf numFmtId="166" fontId="0" fillId="3" borderId="7" xfId="0" applyNumberFormat="1" applyFill="1" applyBorder="1" applyAlignment="1">
      <alignment horizontal="center" wrapText="1"/>
    </xf>
    <xf numFmtId="166" fontId="0" fillId="3" borderId="13" xfId="0" applyNumberFormat="1" applyFill="1" applyBorder="1" applyAlignment="1">
      <alignment horizontal="center" wrapText="1"/>
    </xf>
    <xf numFmtId="166" fontId="0" fillId="3" borderId="12" xfId="0" applyNumberFormat="1" applyFill="1" applyBorder="1" applyAlignment="1">
      <alignment horizontal="center" wrapText="1"/>
    </xf>
    <xf numFmtId="164" fontId="0" fillId="3" borderId="14" xfId="0" applyNumberFormat="1" applyFill="1" applyBorder="1" applyAlignment="1">
      <alignment horizontal="center" wrapText="1"/>
    </xf>
    <xf numFmtId="164" fontId="12" fillId="3" borderId="18" xfId="0" applyNumberFormat="1" applyFont="1" applyFill="1" applyBorder="1"/>
    <xf numFmtId="164" fontId="12" fillId="3" borderId="17" xfId="0" applyNumberFormat="1" applyFont="1" applyFill="1" applyBorder="1" applyAlignment="1">
      <alignment horizontal="center" vertical="center" wrapText="1"/>
    </xf>
    <xf numFmtId="168" fontId="26" fillId="3" borderId="0" xfId="0" applyNumberFormat="1" applyFont="1" applyFill="1" applyBorder="1" applyAlignment="1">
      <alignment horizontal="center" vertical="top" wrapText="1"/>
    </xf>
    <xf numFmtId="1" fontId="20" fillId="3" borderId="25" xfId="0" applyNumberFormat="1" applyFont="1" applyFill="1" applyBorder="1" applyAlignment="1">
      <alignment horizontal="center" vertical="top" wrapText="1"/>
    </xf>
    <xf numFmtId="0" fontId="13" fillId="3" borderId="37" xfId="0" applyFont="1" applyFill="1" applyBorder="1" applyAlignment="1">
      <alignment wrapText="1"/>
    </xf>
    <xf numFmtId="0" fontId="12" fillId="3" borderId="39" xfId="0" applyFont="1" applyFill="1" applyBorder="1" applyAlignment="1">
      <alignment wrapText="1"/>
    </xf>
    <xf numFmtId="17" fontId="0" fillId="3" borderId="27" xfId="0" applyNumberFormat="1" applyFont="1" applyFill="1" applyBorder="1" applyAlignment="1">
      <alignment horizontal="center" wrapText="1"/>
    </xf>
    <xf numFmtId="3" fontId="0" fillId="3" borderId="8" xfId="0" applyNumberFormat="1" applyFill="1" applyBorder="1" applyAlignment="1">
      <alignment wrapText="1"/>
    </xf>
    <xf numFmtId="3" fontId="0" fillId="3" borderId="28" xfId="0" applyNumberFormat="1" applyFill="1" applyBorder="1" applyAlignment="1">
      <alignment wrapText="1"/>
    </xf>
    <xf numFmtId="17" fontId="0" fillId="3" borderId="26" xfId="0" applyNumberFormat="1" applyFont="1" applyFill="1" applyBorder="1" applyAlignment="1">
      <alignment horizontal="center" wrapText="1"/>
    </xf>
    <xf numFmtId="17" fontId="0" fillId="3" borderId="15" xfId="0" applyNumberFormat="1" applyFill="1" applyBorder="1" applyAlignment="1">
      <alignment horizontal="center" wrapText="1"/>
    </xf>
    <xf numFmtId="3" fontId="7" fillId="3" borderId="0" xfId="0" applyNumberFormat="1" applyFont="1" applyFill="1" applyBorder="1" applyAlignment="1">
      <alignment wrapText="1"/>
    </xf>
    <xf numFmtId="3" fontId="7" fillId="3" borderId="10" xfId="0" applyNumberFormat="1" applyFont="1" applyFill="1" applyBorder="1" applyAlignment="1">
      <alignment wrapText="1"/>
    </xf>
    <xf numFmtId="0" fontId="7" fillId="3" borderId="0" xfId="0" applyFont="1" applyFill="1" applyBorder="1"/>
    <xf numFmtId="17" fontId="7" fillId="3" borderId="15" xfId="1" applyNumberFormat="1" applyFont="1" applyFill="1" applyBorder="1" applyAlignment="1">
      <alignment wrapText="1"/>
    </xf>
    <xf numFmtId="3" fontId="7" fillId="3" borderId="12" xfId="0" applyNumberFormat="1" applyFont="1" applyFill="1" applyBorder="1" applyAlignment="1">
      <alignment wrapText="1"/>
    </xf>
    <xf numFmtId="3" fontId="7" fillId="3" borderId="14" xfId="0" applyNumberFormat="1" applyFont="1" applyFill="1" applyBorder="1" applyAlignment="1">
      <alignment wrapText="1"/>
    </xf>
    <xf numFmtId="17" fontId="7" fillId="3" borderId="26" xfId="0" applyNumberFormat="1" applyFont="1" applyFill="1" applyBorder="1" applyAlignment="1">
      <alignment horizontal="center" wrapText="1"/>
    </xf>
    <xf numFmtId="3" fontId="7" fillId="3" borderId="27" xfId="0" applyNumberFormat="1" applyFont="1" applyFill="1" applyBorder="1" applyAlignment="1">
      <alignment horizontal="center" wrapText="1"/>
    </xf>
    <xf numFmtId="3" fontId="7" fillId="3" borderId="8" xfId="0" applyNumberFormat="1" applyFont="1" applyFill="1" applyBorder="1" applyAlignment="1">
      <alignment horizontal="center" wrapText="1"/>
    </xf>
    <xf numFmtId="17" fontId="7" fillId="3" borderId="15" xfId="0" applyNumberFormat="1" applyFont="1" applyFill="1" applyBorder="1" applyAlignment="1">
      <alignment horizontal="center" wrapText="1"/>
    </xf>
    <xf numFmtId="3" fontId="7" fillId="3" borderId="7" xfId="0" applyNumberFormat="1" applyFont="1" applyFill="1" applyBorder="1" applyAlignment="1">
      <alignment horizontal="center" wrapText="1"/>
    </xf>
    <xf numFmtId="3" fontId="7" fillId="3" borderId="0" xfId="0" applyNumberFormat="1" applyFont="1" applyFill="1" applyBorder="1" applyAlignment="1">
      <alignment horizontal="center" wrapText="1"/>
    </xf>
    <xf numFmtId="3" fontId="7" fillId="3" borderId="13" xfId="0" applyNumberFormat="1" applyFont="1" applyFill="1" applyBorder="1" applyAlignment="1">
      <alignment horizontal="center" wrapText="1"/>
    </xf>
    <xf numFmtId="3" fontId="7" fillId="3" borderId="12" xfId="0" applyNumberFormat="1" applyFont="1" applyFill="1" applyBorder="1" applyAlignment="1">
      <alignment horizontal="center" wrapText="1"/>
    </xf>
    <xf numFmtId="0" fontId="7" fillId="3" borderId="0" xfId="0" applyFont="1" applyFill="1" applyAlignment="1">
      <alignment horizontal="center"/>
    </xf>
    <xf numFmtId="3" fontId="12" fillId="3" borderId="16" xfId="0" applyNumberFormat="1" applyFont="1" applyFill="1" applyBorder="1" applyAlignment="1">
      <alignment horizontal="center" vertical="center" wrapText="1"/>
    </xf>
    <xf numFmtId="0" fontId="7" fillId="3" borderId="0" xfId="0" applyFont="1" applyFill="1" applyBorder="1" applyAlignment="1">
      <alignment horizontal="center" wrapText="1"/>
    </xf>
    <xf numFmtId="0" fontId="7" fillId="3" borderId="0" xfId="0" applyFont="1" applyFill="1" applyBorder="1" applyAlignment="1">
      <alignment horizontal="center"/>
    </xf>
    <xf numFmtId="3" fontId="0" fillId="3" borderId="7" xfId="0" applyNumberFormat="1" applyFont="1" applyFill="1" applyBorder="1" applyAlignment="1">
      <alignment horizontal="center"/>
    </xf>
    <xf numFmtId="3" fontId="0" fillId="3" borderId="10" xfId="0" applyNumberFormat="1" applyFont="1" applyFill="1" applyBorder="1" applyAlignment="1">
      <alignment horizontal="center"/>
    </xf>
    <xf numFmtId="3" fontId="0" fillId="3" borderId="14" xfId="0" applyNumberFormat="1" applyFont="1" applyFill="1" applyBorder="1" applyAlignment="1">
      <alignment horizontal="center"/>
    </xf>
    <xf numFmtId="3" fontId="0" fillId="3" borderId="12" xfId="0" applyNumberFormat="1" applyFill="1" applyBorder="1" applyAlignment="1">
      <alignment horizontal="center"/>
    </xf>
    <xf numFmtId="17" fontId="28" fillId="3" borderId="41" xfId="0" applyNumberFormat="1" applyFont="1" applyFill="1" applyBorder="1"/>
    <xf numFmtId="3" fontId="0" fillId="3" borderId="0" xfId="0" applyNumberFormat="1" applyFill="1" applyBorder="1" applyAlignment="1">
      <alignment horizontal="center"/>
    </xf>
    <xf numFmtId="3" fontId="0" fillId="3" borderId="0" xfId="0" applyNumberFormat="1" applyFont="1" applyFill="1" applyBorder="1" applyAlignment="1">
      <alignment horizontal="center"/>
    </xf>
    <xf numFmtId="3" fontId="0" fillId="3" borderId="12" xfId="0" applyNumberFormat="1" applyFont="1" applyFill="1" applyBorder="1" applyAlignment="1">
      <alignment horizontal="center"/>
    </xf>
    <xf numFmtId="3" fontId="0" fillId="3" borderId="16" xfId="0" applyNumberFormat="1" applyFont="1" applyFill="1" applyBorder="1" applyAlignment="1">
      <alignment horizontal="center"/>
    </xf>
    <xf numFmtId="3" fontId="0" fillId="3" borderId="16" xfId="0" applyNumberFormat="1" applyFont="1" applyFill="1" applyBorder="1" applyAlignment="1">
      <alignment horizontal="center" vertical="center"/>
    </xf>
    <xf numFmtId="3" fontId="0" fillId="3" borderId="17" xfId="0" applyNumberFormat="1" applyFont="1" applyFill="1" applyBorder="1" applyAlignment="1">
      <alignment horizontal="center" vertical="center"/>
    </xf>
    <xf numFmtId="3" fontId="0" fillId="3" borderId="0" xfId="0" applyNumberFormat="1" applyFont="1" applyFill="1" applyAlignment="1">
      <alignment horizontal="center"/>
    </xf>
    <xf numFmtId="3" fontId="0" fillId="3" borderId="0" xfId="0" applyNumberFormat="1" applyFont="1" applyFill="1" applyBorder="1"/>
    <xf numFmtId="3" fontId="23" fillId="3" borderId="0" xfId="26" applyNumberFormat="1" applyFont="1" applyFill="1" applyBorder="1"/>
    <xf numFmtId="0" fontId="28" fillId="3" borderId="18" xfId="0" applyFont="1" applyFill="1" applyBorder="1" applyAlignment="1">
      <alignment horizontal="center" vertical="center" wrapText="1"/>
    </xf>
    <xf numFmtId="0" fontId="12" fillId="3" borderId="4" xfId="0" applyFont="1" applyFill="1" applyBorder="1" applyAlignment="1">
      <alignment wrapText="1"/>
    </xf>
    <xf numFmtId="0" fontId="7" fillId="3" borderId="7" xfId="0" applyFont="1" applyFill="1" applyBorder="1" applyAlignment="1">
      <alignment wrapText="1"/>
    </xf>
    <xf numFmtId="17" fontId="0" fillId="3" borderId="26" xfId="0" applyNumberFormat="1" applyFill="1" applyBorder="1" applyAlignment="1">
      <alignment horizontal="center" wrapText="1"/>
    </xf>
    <xf numFmtId="1" fontId="0" fillId="3" borderId="0" xfId="0" applyNumberFormat="1" applyFill="1" applyBorder="1"/>
    <xf numFmtId="1" fontId="0" fillId="3" borderId="10" xfId="0" applyNumberFormat="1" applyFill="1" applyBorder="1"/>
    <xf numFmtId="1" fontId="0" fillId="3" borderId="7" xfId="0" applyNumberFormat="1" applyFill="1" applyBorder="1"/>
    <xf numFmtId="0" fontId="12" fillId="3" borderId="4" xfId="0" applyNumberFormat="1" applyFont="1" applyFill="1" applyBorder="1" applyAlignment="1">
      <alignment wrapText="1"/>
    </xf>
    <xf numFmtId="17" fontId="12" fillId="3" borderId="4" xfId="0" applyNumberFormat="1" applyFont="1" applyFill="1" applyBorder="1" applyAlignment="1">
      <alignment horizontal="center" wrapText="1"/>
    </xf>
    <xf numFmtId="17" fontId="0" fillId="3" borderId="26" xfId="0" applyNumberFormat="1" applyFill="1" applyBorder="1" applyAlignment="1">
      <alignment horizontal="center" vertical="center" wrapText="1"/>
    </xf>
    <xf numFmtId="17" fontId="7" fillId="3" borderId="15" xfId="1" applyNumberFormat="1" applyFill="1" applyBorder="1" applyAlignment="1">
      <alignment horizontal="center" vertical="center" wrapText="1"/>
    </xf>
    <xf numFmtId="0" fontId="40" fillId="3" borderId="17" xfId="31" applyFont="1" applyFill="1" applyBorder="1"/>
    <xf numFmtId="0" fontId="40" fillId="3" borderId="16" xfId="31" applyFont="1" applyFill="1" applyBorder="1"/>
    <xf numFmtId="0" fontId="40" fillId="3" borderId="18" xfId="31" applyFont="1" applyFill="1" applyBorder="1"/>
    <xf numFmtId="0" fontId="39" fillId="3" borderId="2" xfId="33" applyFont="1" applyFill="1" applyBorder="1" applyAlignment="1" applyProtection="1">
      <alignment horizontal="left"/>
    </xf>
    <xf numFmtId="0" fontId="0" fillId="0" borderId="0" xfId="0" applyFill="1"/>
    <xf numFmtId="3" fontId="0" fillId="3" borderId="12" xfId="0" applyNumberFormat="1" applyFill="1" applyBorder="1" applyAlignment="1">
      <alignment wrapText="1"/>
    </xf>
    <xf numFmtId="0" fontId="0" fillId="3" borderId="12" xfId="0" applyFill="1" applyBorder="1" applyAlignment="1">
      <alignment wrapText="1"/>
    </xf>
    <xf numFmtId="164" fontId="12" fillId="3" borderId="12" xfId="0" applyNumberFormat="1" applyFont="1" applyFill="1" applyBorder="1" applyAlignment="1">
      <alignment horizontal="left" wrapText="1"/>
    </xf>
    <xf numFmtId="0" fontId="0" fillId="3" borderId="0" xfId="0" applyFill="1" applyAlignment="1">
      <alignment wrapText="1"/>
    </xf>
    <xf numFmtId="3" fontId="12" fillId="3" borderId="0" xfId="0" applyNumberFormat="1" applyFont="1" applyFill="1" applyBorder="1" applyAlignment="1">
      <alignment horizontal="left" vertical="center" wrapText="1"/>
    </xf>
    <xf numFmtId="3" fontId="0" fillId="3" borderId="0" xfId="0" applyNumberFormat="1" applyFill="1" applyBorder="1" applyAlignment="1">
      <alignment vertical="center" wrapText="1"/>
    </xf>
    <xf numFmtId="17" fontId="12" fillId="3" borderId="27" xfId="0"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17" fontId="7" fillId="3" borderId="8" xfId="1" applyNumberFormat="1" applyFont="1" applyFill="1" applyBorder="1" applyAlignment="1">
      <alignment horizontal="center" vertical="center" wrapText="1"/>
    </xf>
    <xf numFmtId="3" fontId="12" fillId="3" borderId="8" xfId="1" applyNumberFormat="1" applyFont="1" applyFill="1" applyBorder="1" applyAlignment="1">
      <alignment horizontal="center" vertical="center" wrapText="1"/>
    </xf>
    <xf numFmtId="3" fontId="12" fillId="3" borderId="8" xfId="0" applyNumberFormat="1" applyFont="1" applyFill="1" applyBorder="1" applyAlignment="1">
      <alignment horizontal="center" wrapText="1"/>
    </xf>
    <xf numFmtId="3" fontId="12" fillId="3" borderId="28" xfId="0" applyNumberFormat="1" applyFont="1" applyFill="1" applyBorder="1" applyAlignment="1">
      <alignment horizontal="center" wrapText="1"/>
    </xf>
    <xf numFmtId="1" fontId="0" fillId="3" borderId="0" xfId="0" applyNumberFormat="1" applyFont="1" applyFill="1" applyBorder="1" applyAlignment="1">
      <alignment vertical="center" wrapText="1"/>
    </xf>
    <xf numFmtId="17" fontId="0" fillId="3" borderId="0" xfId="0" applyNumberFormat="1" applyFont="1" applyFill="1" applyBorder="1" applyAlignment="1">
      <alignment vertical="center" wrapText="1"/>
    </xf>
    <xf numFmtId="3" fontId="0" fillId="3" borderId="0" xfId="0" applyNumberFormat="1" applyFont="1" applyFill="1" applyBorder="1" applyAlignment="1">
      <alignment vertical="center" wrapText="1"/>
    </xf>
    <xf numFmtId="9" fontId="0" fillId="3" borderId="10" xfId="28" applyFont="1" applyFill="1" applyBorder="1" applyAlignment="1"/>
    <xf numFmtId="1" fontId="0" fillId="3" borderId="12" xfId="0" applyNumberFormat="1" applyFont="1" applyFill="1" applyBorder="1" applyAlignment="1">
      <alignment vertical="center" wrapText="1"/>
    </xf>
    <xf numFmtId="17" fontId="0" fillId="3" borderId="12" xfId="0" applyNumberFormat="1" applyFont="1" applyFill="1" applyBorder="1" applyAlignment="1">
      <alignment vertical="center" wrapText="1"/>
    </xf>
    <xf numFmtId="9" fontId="0" fillId="3" borderId="14" xfId="28" applyFont="1" applyFill="1" applyBorder="1" applyAlignment="1"/>
    <xf numFmtId="3" fontId="0" fillId="3" borderId="10" xfId="0" applyNumberFormat="1" applyFill="1" applyBorder="1" applyAlignment="1">
      <alignment vertical="center"/>
    </xf>
    <xf numFmtId="3" fontId="0" fillId="3" borderId="0" xfId="1" applyNumberFormat="1" applyFont="1" applyFill="1" applyBorder="1" applyAlignment="1">
      <alignment vertical="center" wrapText="1"/>
    </xf>
    <xf numFmtId="9" fontId="0" fillId="3" borderId="10" xfId="0" applyNumberFormat="1" applyFill="1" applyBorder="1" applyAlignment="1">
      <alignment vertical="center"/>
    </xf>
    <xf numFmtId="9" fontId="0" fillId="3" borderId="10" xfId="28" applyFont="1" applyFill="1" applyBorder="1" applyAlignment="1">
      <alignment vertical="center"/>
    </xf>
    <xf numFmtId="3" fontId="0" fillId="3" borderId="12" xfId="1" applyNumberFormat="1" applyFont="1" applyFill="1" applyBorder="1" applyAlignment="1">
      <alignment vertical="center" wrapText="1"/>
    </xf>
    <xf numFmtId="9" fontId="0" fillId="3" borderId="14" xfId="28" applyFont="1" applyFill="1" applyBorder="1" applyAlignment="1">
      <alignment vertical="center"/>
    </xf>
    <xf numFmtId="169" fontId="0" fillId="3" borderId="7" xfId="0" applyNumberFormat="1" applyFill="1" applyBorder="1" applyAlignment="1">
      <alignment vertical="center" wrapText="1"/>
    </xf>
    <xf numFmtId="169" fontId="7" fillId="3" borderId="7" xfId="1" applyNumberFormat="1" applyFill="1" applyBorder="1" applyAlignment="1">
      <alignment vertical="center" wrapText="1"/>
    </xf>
    <xf numFmtId="169" fontId="7" fillId="3" borderId="7" xfId="0" applyNumberFormat="1" applyFont="1" applyFill="1" applyBorder="1" applyAlignment="1">
      <alignment vertical="center" wrapText="1"/>
    </xf>
    <xf numFmtId="169" fontId="0" fillId="3" borderId="13" xfId="0" applyNumberFormat="1" applyFill="1" applyBorder="1" applyAlignment="1">
      <alignment vertical="center" wrapText="1"/>
    </xf>
    <xf numFmtId="17" fontId="12" fillId="3" borderId="27" xfId="0" applyNumberFormat="1" applyFont="1" applyFill="1" applyBorder="1" applyAlignment="1">
      <alignment horizontal="center" wrapText="1"/>
    </xf>
    <xf numFmtId="0" fontId="0" fillId="3" borderId="10" xfId="0" applyFill="1" applyBorder="1" applyAlignment="1"/>
    <xf numFmtId="165" fontId="0" fillId="3" borderId="0" xfId="26" applyNumberFormat="1" applyFont="1" applyFill="1" applyBorder="1"/>
    <xf numFmtId="165" fontId="0" fillId="3" borderId="12" xfId="26" applyNumberFormat="1" applyFont="1" applyFill="1" applyBorder="1"/>
    <xf numFmtId="165" fontId="0" fillId="3" borderId="10" xfId="26" applyNumberFormat="1" applyFont="1" applyFill="1" applyBorder="1"/>
    <xf numFmtId="0" fontId="12" fillId="3" borderId="0" xfId="0" applyFont="1" applyFill="1" applyAlignment="1">
      <alignment horizontal="left" wrapText="1"/>
    </xf>
    <xf numFmtId="0" fontId="12" fillId="3" borderId="0" xfId="0" applyFont="1" applyFill="1" applyAlignment="1">
      <alignment vertical="top" wrapText="1"/>
    </xf>
    <xf numFmtId="0" fontId="12" fillId="3" borderId="0" xfId="0" applyFont="1" applyFill="1" applyAlignment="1">
      <alignment vertical="top"/>
    </xf>
    <xf numFmtId="1" fontId="0" fillId="3" borderId="10" xfId="0" applyNumberFormat="1" applyFill="1" applyBorder="1" applyAlignment="1">
      <alignment vertical="center" wrapText="1"/>
    </xf>
    <xf numFmtId="1" fontId="0" fillId="3" borderId="14" xfId="0" applyNumberFormat="1" applyFill="1" applyBorder="1" applyAlignment="1">
      <alignment vertical="center" wrapText="1"/>
    </xf>
    <xf numFmtId="1" fontId="0" fillId="3" borderId="0" xfId="0" applyNumberFormat="1" applyFill="1" applyBorder="1" applyAlignment="1">
      <alignment vertical="center" wrapText="1"/>
    </xf>
    <xf numFmtId="1" fontId="12" fillId="3" borderId="16" xfId="0" applyNumberFormat="1" applyFont="1" applyFill="1" applyBorder="1" applyAlignment="1">
      <alignment horizontal="center" vertical="center" wrapText="1"/>
    </xf>
    <xf numFmtId="0" fontId="12" fillId="3" borderId="0" xfId="0" applyFont="1" applyFill="1" applyAlignment="1">
      <alignment horizontal="center" vertical="center"/>
    </xf>
    <xf numFmtId="172" fontId="0" fillId="3" borderId="7" xfId="26" applyNumberFormat="1" applyFont="1" applyFill="1" applyBorder="1" applyAlignment="1">
      <alignment vertical="center" wrapText="1"/>
    </xf>
    <xf numFmtId="172" fontId="0" fillId="3" borderId="0" xfId="26" applyNumberFormat="1" applyFont="1" applyFill="1" applyBorder="1" applyAlignment="1">
      <alignment wrapText="1"/>
    </xf>
    <xf numFmtId="172" fontId="0" fillId="3" borderId="7" xfId="26" applyNumberFormat="1" applyFont="1" applyFill="1" applyBorder="1" applyAlignment="1">
      <alignment wrapText="1"/>
    </xf>
    <xf numFmtId="172" fontId="0" fillId="3" borderId="10" xfId="26" applyNumberFormat="1" applyFont="1" applyFill="1" applyBorder="1" applyAlignment="1">
      <alignment wrapText="1"/>
    </xf>
    <xf numFmtId="172" fontId="0" fillId="3" borderId="12" xfId="26" applyNumberFormat="1" applyFont="1" applyFill="1" applyBorder="1" applyAlignment="1">
      <alignment wrapText="1"/>
    </xf>
    <xf numFmtId="172" fontId="0" fillId="3" borderId="13" xfId="26" applyNumberFormat="1" applyFont="1" applyFill="1" applyBorder="1" applyAlignment="1">
      <alignment wrapText="1"/>
    </xf>
    <xf numFmtId="172" fontId="0" fillId="3" borderId="14" xfId="26" applyNumberFormat="1" applyFont="1" applyFill="1" applyBorder="1" applyAlignment="1">
      <alignment wrapText="1"/>
    </xf>
    <xf numFmtId="172" fontId="0" fillId="3" borderId="27" xfId="26" applyNumberFormat="1" applyFont="1" applyFill="1" applyBorder="1" applyAlignment="1">
      <alignment wrapText="1"/>
    </xf>
    <xf numFmtId="172" fontId="0" fillId="3" borderId="8" xfId="26" applyNumberFormat="1" applyFont="1" applyFill="1" applyBorder="1" applyAlignment="1">
      <alignment wrapText="1"/>
    </xf>
    <xf numFmtId="172" fontId="0" fillId="3" borderId="8" xfId="26" applyNumberFormat="1" applyFont="1" applyFill="1" applyBorder="1" applyAlignment="1"/>
    <xf numFmtId="172" fontId="0" fillId="3" borderId="28" xfId="26" applyNumberFormat="1" applyFont="1" applyFill="1" applyBorder="1" applyAlignment="1"/>
    <xf numFmtId="172" fontId="0" fillId="3" borderId="0" xfId="26" applyNumberFormat="1" applyFont="1" applyFill="1" applyBorder="1" applyAlignment="1"/>
    <xf numFmtId="172" fontId="0" fillId="3" borderId="10" xfId="26" applyNumberFormat="1" applyFont="1" applyFill="1" applyBorder="1" applyAlignment="1"/>
    <xf numFmtId="172" fontId="0" fillId="3" borderId="14" xfId="26" applyNumberFormat="1" applyFont="1" applyFill="1" applyBorder="1" applyAlignment="1"/>
    <xf numFmtId="169" fontId="0" fillId="3" borderId="26" xfId="0" applyNumberFormat="1" applyFill="1" applyBorder="1" applyAlignment="1">
      <alignment vertical="center" wrapText="1"/>
    </xf>
    <xf numFmtId="169" fontId="0" fillId="3" borderId="15" xfId="0" applyNumberFormat="1" applyFill="1" applyBorder="1" applyAlignment="1">
      <alignment vertical="center" wrapText="1"/>
    </xf>
    <xf numFmtId="169" fontId="0" fillId="3" borderId="19" xfId="0" applyNumberFormat="1" applyFill="1" applyBorder="1" applyAlignment="1">
      <alignment vertical="center" wrapText="1"/>
    </xf>
    <xf numFmtId="17" fontId="12" fillId="3" borderId="17" xfId="0" applyNumberFormat="1" applyFont="1" applyFill="1" applyBorder="1" applyAlignment="1">
      <alignment horizontal="center" wrapText="1"/>
    </xf>
    <xf numFmtId="164" fontId="12" fillId="3" borderId="17" xfId="26" applyNumberFormat="1" applyFont="1" applyFill="1" applyBorder="1" applyAlignment="1">
      <alignment horizontal="center" vertical="center" wrapText="1"/>
    </xf>
    <xf numFmtId="164" fontId="0" fillId="3" borderId="12" xfId="0" applyNumberFormat="1" applyFill="1" applyBorder="1" applyAlignment="1">
      <alignment horizontal="center"/>
    </xf>
    <xf numFmtId="164" fontId="0" fillId="3" borderId="14" xfId="0" applyNumberFormat="1" applyFill="1" applyBorder="1" applyAlignment="1">
      <alignment horizontal="center"/>
    </xf>
    <xf numFmtId="0" fontId="12" fillId="3" borderId="26" xfId="0" applyFont="1" applyFill="1" applyBorder="1" applyAlignment="1">
      <alignment horizontal="center" vertical="center"/>
    </xf>
    <xf numFmtId="17" fontId="12" fillId="3" borderId="19" xfId="0" applyNumberFormat="1" applyFont="1" applyFill="1" applyBorder="1" applyAlignment="1">
      <alignment horizontal="center" vertical="center"/>
    </xf>
    <xf numFmtId="9" fontId="24" fillId="3" borderId="40" xfId="0" applyNumberFormat="1" applyFont="1" applyFill="1" applyBorder="1" applyAlignment="1" applyProtection="1">
      <alignment horizontal="right" vertical="center" wrapText="1"/>
    </xf>
    <xf numFmtId="10" fontId="0" fillId="3" borderId="0" xfId="0" applyNumberFormat="1" applyFill="1" applyAlignment="1">
      <alignment horizontal="center" wrapText="1"/>
    </xf>
    <xf numFmtId="0" fontId="12" fillId="3" borderId="17" xfId="0" applyFont="1" applyFill="1" applyBorder="1" applyAlignment="1">
      <alignment horizontal="center"/>
    </xf>
    <xf numFmtId="3" fontId="0" fillId="3" borderId="12" xfId="0" applyNumberFormat="1" applyFont="1" applyFill="1" applyBorder="1"/>
    <xf numFmtId="3" fontId="0" fillId="3" borderId="18" xfId="0" applyNumberFormat="1" applyFont="1" applyFill="1" applyBorder="1"/>
    <xf numFmtId="3" fontId="0" fillId="3" borderId="10" xfId="0" applyNumberFormat="1" applyFont="1" applyFill="1" applyBorder="1"/>
    <xf numFmtId="3" fontId="0" fillId="3" borderId="14" xfId="0" applyNumberFormat="1" applyFont="1" applyFill="1" applyBorder="1"/>
    <xf numFmtId="10" fontId="7" fillId="3" borderId="0" xfId="0" applyNumberFormat="1" applyFont="1" applyFill="1" applyAlignment="1">
      <alignment wrapText="1"/>
    </xf>
    <xf numFmtId="0" fontId="0" fillId="3" borderId="0" xfId="0" applyFill="1" applyAlignment="1">
      <alignment wrapText="1"/>
    </xf>
    <xf numFmtId="0" fontId="0" fillId="3" borderId="17" xfId="0" applyFill="1" applyBorder="1" applyAlignment="1">
      <alignment wrapText="1"/>
    </xf>
    <xf numFmtId="169" fontId="0" fillId="3" borderId="0" xfId="0" applyNumberFormat="1" applyFill="1" applyBorder="1"/>
    <xf numFmtId="0" fontId="0" fillId="3" borderId="18" xfId="0" applyFill="1" applyBorder="1" applyAlignment="1">
      <alignment horizontal="center" wrapText="1"/>
    </xf>
    <xf numFmtId="43" fontId="0" fillId="3" borderId="0" xfId="26" applyFont="1" applyFill="1"/>
    <xf numFmtId="43" fontId="0" fillId="3" borderId="17" xfId="26" applyFont="1" applyFill="1" applyBorder="1" applyAlignment="1">
      <alignment horizontal="center" wrapText="1"/>
    </xf>
    <xf numFmtId="43" fontId="0" fillId="3" borderId="16" xfId="26" applyFont="1" applyFill="1" applyBorder="1" applyAlignment="1">
      <alignment horizontal="center" wrapText="1"/>
    </xf>
    <xf numFmtId="43" fontId="0" fillId="3" borderId="0" xfId="26" applyFont="1" applyFill="1" applyAlignment="1">
      <alignment horizontal="center" wrapText="1"/>
    </xf>
    <xf numFmtId="165" fontId="0" fillId="3" borderId="7" xfId="26" applyNumberFormat="1" applyFont="1" applyFill="1" applyBorder="1"/>
    <xf numFmtId="165" fontId="0" fillId="3" borderId="13" xfId="26" applyNumberFormat="1" applyFont="1" applyFill="1" applyBorder="1"/>
    <xf numFmtId="165" fontId="0" fillId="3" borderId="27" xfId="26" applyNumberFormat="1" applyFont="1" applyFill="1" applyBorder="1"/>
    <xf numFmtId="165" fontId="0" fillId="3" borderId="8" xfId="26" applyNumberFormat="1" applyFont="1" applyFill="1" applyBorder="1"/>
    <xf numFmtId="0" fontId="12" fillId="3" borderId="8" xfId="0" applyFont="1" applyFill="1" applyBorder="1" applyAlignment="1">
      <alignment horizontal="center" wrapText="1"/>
    </xf>
    <xf numFmtId="0" fontId="12" fillId="3" borderId="28" xfId="0" applyFont="1" applyFill="1" applyBorder="1" applyAlignment="1">
      <alignment horizontal="center" wrapText="1"/>
    </xf>
    <xf numFmtId="0" fontId="0" fillId="3" borderId="8" xfId="0" applyFill="1" applyBorder="1"/>
    <xf numFmtId="0" fontId="0" fillId="3" borderId="28" xfId="0" applyFill="1" applyBorder="1"/>
    <xf numFmtId="165" fontId="0" fillId="3" borderId="28" xfId="26" applyNumberFormat="1" applyFont="1" applyFill="1" applyBorder="1"/>
    <xf numFmtId="0" fontId="12" fillId="3" borderId="27" xfId="0" applyFont="1" applyFill="1" applyBorder="1" applyAlignment="1">
      <alignment horizontal="center" wrapText="1"/>
    </xf>
    <xf numFmtId="166" fontId="0" fillId="3" borderId="0" xfId="28" applyNumberFormat="1" applyFont="1" applyFill="1"/>
    <xf numFmtId="1" fontId="15" fillId="3" borderId="29" xfId="26" applyNumberFormat="1" applyFont="1" applyFill="1" applyBorder="1" applyAlignment="1" applyProtection="1">
      <alignment horizontal="center" vertical="top" wrapText="1"/>
    </xf>
    <xf numFmtId="1" fontId="15" fillId="3" borderId="30" xfId="26" applyNumberFormat="1" applyFont="1" applyFill="1" applyBorder="1" applyAlignment="1" applyProtection="1">
      <alignment horizontal="center" vertical="top" wrapText="1"/>
    </xf>
    <xf numFmtId="1" fontId="24" fillId="3" borderId="34" xfId="26" applyNumberFormat="1" applyFont="1" applyFill="1" applyBorder="1" applyAlignment="1" applyProtection="1">
      <alignment horizontal="center" vertical="top" wrapText="1"/>
    </xf>
    <xf numFmtId="1" fontId="0" fillId="3" borderId="0" xfId="28" applyNumberFormat="1" applyFont="1" applyFill="1"/>
    <xf numFmtId="0" fontId="30" fillId="3" borderId="2" xfId="33" applyFill="1" applyBorder="1" applyAlignment="1" applyProtection="1">
      <alignment horizontal="left"/>
    </xf>
    <xf numFmtId="167" fontId="0" fillId="3" borderId="0" xfId="0" applyNumberFormat="1" applyFill="1"/>
    <xf numFmtId="3" fontId="0" fillId="3" borderId="0" xfId="0" applyNumberFormat="1" applyFill="1" applyAlignment="1">
      <alignment horizontal="right"/>
    </xf>
    <xf numFmtId="0" fontId="0" fillId="3" borderId="27" xfId="0" applyFill="1" applyBorder="1"/>
    <xf numFmtId="43" fontId="0" fillId="3" borderId="27" xfId="26" applyFont="1" applyFill="1" applyBorder="1" applyAlignment="1">
      <alignment horizontal="center"/>
    </xf>
    <xf numFmtId="43" fontId="0" fillId="3" borderId="8" xfId="26" applyFont="1" applyFill="1" applyBorder="1" applyAlignment="1">
      <alignment horizontal="center"/>
    </xf>
    <xf numFmtId="43" fontId="0" fillId="3" borderId="8" xfId="26" applyFont="1" applyFill="1" applyBorder="1" applyAlignment="1">
      <alignment horizontal="center" wrapText="1"/>
    </xf>
    <xf numFmtId="169" fontId="0" fillId="3" borderId="28" xfId="0" applyNumberFormat="1" applyFill="1" applyBorder="1"/>
    <xf numFmtId="3" fontId="12" fillId="3" borderId="0" xfId="0" applyNumberFormat="1" applyFont="1" applyFill="1" applyBorder="1" applyAlignment="1">
      <alignment horizontal="left" vertical="center" wrapText="1"/>
    </xf>
    <xf numFmtId="3" fontId="0" fillId="3" borderId="0" xfId="0" applyNumberFormat="1" applyFill="1" applyBorder="1" applyAlignment="1">
      <alignment vertical="center" wrapText="1"/>
    </xf>
    <xf numFmtId="3" fontId="0" fillId="3" borderId="15" xfId="0" applyNumberFormat="1" applyFill="1" applyBorder="1" applyAlignment="1">
      <alignment horizontal="center"/>
    </xf>
    <xf numFmtId="3" fontId="0" fillId="3" borderId="19" xfId="0" applyNumberFormat="1" applyFill="1" applyBorder="1" applyAlignment="1">
      <alignment horizontal="center"/>
    </xf>
    <xf numFmtId="9" fontId="0" fillId="3" borderId="0" xfId="28" applyFont="1" applyFill="1" applyAlignment="1">
      <alignment horizontal="center"/>
    </xf>
    <xf numFmtId="9" fontId="0" fillId="3" borderId="0" xfId="0" applyNumberFormat="1" applyFill="1" applyAlignment="1">
      <alignment horizontal="center"/>
    </xf>
    <xf numFmtId="0" fontId="0" fillId="3" borderId="0" xfId="0" applyFill="1" applyAlignment="1">
      <alignment wrapText="1"/>
    </xf>
    <xf numFmtId="9" fontId="0" fillId="3" borderId="0" xfId="0" applyNumberFormat="1" applyFill="1" applyBorder="1"/>
    <xf numFmtId="9" fontId="0" fillId="3" borderId="0" xfId="28" applyFont="1" applyFill="1" applyBorder="1" applyAlignment="1">
      <alignment horizontal="center"/>
    </xf>
    <xf numFmtId="17" fontId="12" fillId="3" borderId="17" xfId="0" applyNumberFormat="1" applyFont="1" applyFill="1" applyBorder="1" applyAlignment="1">
      <alignment horizontal="center" vertical="center" wrapText="1"/>
    </xf>
    <xf numFmtId="3" fontId="12" fillId="3" borderId="16" xfId="1" applyNumberFormat="1" applyFont="1" applyFill="1" applyBorder="1" applyAlignment="1">
      <alignment horizontal="center" vertical="center" wrapText="1"/>
    </xf>
    <xf numFmtId="3" fontId="12" fillId="3" borderId="18" xfId="1" applyNumberFormat="1" applyFont="1" applyFill="1" applyBorder="1" applyAlignment="1">
      <alignment horizontal="center" vertical="center" wrapText="1"/>
    </xf>
    <xf numFmtId="3" fontId="12" fillId="3" borderId="17" xfId="1" applyNumberFormat="1" applyFont="1" applyFill="1" applyBorder="1" applyAlignment="1">
      <alignment horizontal="center" vertical="center" wrapText="1"/>
    </xf>
    <xf numFmtId="3" fontId="12" fillId="3" borderId="0" xfId="1" applyNumberFormat="1" applyFont="1" applyFill="1" applyBorder="1" applyAlignment="1">
      <alignment horizontal="center" vertical="center" wrapText="1"/>
    </xf>
    <xf numFmtId="3" fontId="0" fillId="3" borderId="0" xfId="0" applyNumberFormat="1" applyFill="1" applyBorder="1" applyAlignment="1">
      <alignment vertical="center"/>
    </xf>
    <xf numFmtId="3" fontId="12" fillId="3" borderId="4" xfId="1" applyNumberFormat="1" applyFont="1" applyFill="1" applyBorder="1" applyAlignment="1">
      <alignment horizontal="center" vertical="center" wrapText="1"/>
    </xf>
    <xf numFmtId="3" fontId="0" fillId="3" borderId="15" xfId="0" applyNumberFormat="1" applyFill="1" applyBorder="1" applyAlignment="1">
      <alignment vertical="center"/>
    </xf>
    <xf numFmtId="0" fontId="12" fillId="3" borderId="4" xfId="0" applyFont="1" applyFill="1" applyBorder="1" applyAlignment="1">
      <alignment horizontal="center"/>
    </xf>
    <xf numFmtId="169" fontId="0" fillId="3" borderId="7" xfId="0" applyNumberFormat="1" applyFill="1" applyBorder="1" applyAlignment="1">
      <alignment horizontal="center" vertical="center" wrapText="1"/>
    </xf>
    <xf numFmtId="3" fontId="0" fillId="3" borderId="10" xfId="0" applyNumberFormat="1" applyFill="1" applyBorder="1" applyAlignment="1">
      <alignment horizontal="center"/>
    </xf>
    <xf numFmtId="169" fontId="0" fillId="3" borderId="0" xfId="0" applyNumberFormat="1" applyFill="1" applyBorder="1" applyAlignment="1">
      <alignment horizontal="center" vertical="center" wrapText="1"/>
    </xf>
    <xf numFmtId="0" fontId="12" fillId="3" borderId="0" xfId="0" applyFont="1" applyFill="1" applyBorder="1" applyAlignment="1">
      <alignment horizontal="center"/>
    </xf>
    <xf numFmtId="0" fontId="30" fillId="3" borderId="2" xfId="33" applyFont="1" applyFill="1" applyBorder="1" applyAlignment="1" applyProtection="1">
      <alignment horizontal="left"/>
    </xf>
    <xf numFmtId="3" fontId="12" fillId="3" borderId="8"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9" fontId="0" fillId="3" borderId="0" xfId="28" applyFont="1" applyFill="1" applyAlignment="1">
      <alignment horizontal="center" wrapText="1"/>
    </xf>
    <xf numFmtId="0" fontId="0" fillId="3" borderId="0" xfId="0" applyFill="1" applyBorder="1" applyAlignment="1">
      <alignment vertical="center" wrapText="1"/>
    </xf>
    <xf numFmtId="0" fontId="37" fillId="3" borderId="3" xfId="0" applyFont="1" applyFill="1" applyBorder="1" applyAlignment="1">
      <alignment horizontal="left"/>
    </xf>
    <xf numFmtId="0" fontId="0" fillId="3" borderId="19" xfId="0" applyFill="1" applyBorder="1"/>
    <xf numFmtId="0" fontId="0" fillId="3" borderId="14" xfId="0" applyFill="1" applyBorder="1"/>
    <xf numFmtId="0" fontId="0" fillId="3" borderId="12" xfId="0" applyFill="1" applyBorder="1"/>
    <xf numFmtId="0" fontId="0" fillId="3" borderId="15" xfId="0" applyFill="1" applyBorder="1"/>
    <xf numFmtId="0" fontId="0" fillId="3" borderId="0" xfId="0" applyNumberFormat="1" applyFill="1"/>
    <xf numFmtId="17" fontId="0" fillId="3" borderId="7" xfId="0" applyNumberFormat="1" applyFill="1" applyBorder="1" applyAlignment="1">
      <alignment horizontal="center" vertical="center" wrapText="1"/>
    </xf>
    <xf numFmtId="17" fontId="0" fillId="3" borderId="13" xfId="0" applyNumberFormat="1" applyFill="1" applyBorder="1" applyAlignment="1">
      <alignment horizontal="center" vertical="center" wrapText="1"/>
    </xf>
    <xf numFmtId="10" fontId="0" fillId="3" borderId="0" xfId="0" applyNumberFormat="1" applyFill="1" applyAlignment="1">
      <alignment wrapText="1"/>
    </xf>
    <xf numFmtId="9" fontId="0" fillId="3" borderId="0" xfId="0" applyNumberFormat="1" applyFill="1" applyAlignment="1">
      <alignment horizontal="center" wrapText="1"/>
    </xf>
    <xf numFmtId="9" fontId="0" fillId="3" borderId="0" xfId="0" applyNumberFormat="1" applyFill="1" applyAlignment="1">
      <alignment wrapText="1"/>
    </xf>
    <xf numFmtId="3" fontId="0" fillId="3" borderId="0" xfId="0" applyNumberFormat="1" applyFill="1" applyBorder="1" applyAlignment="1">
      <alignment horizontal="center" vertical="center" wrapText="1"/>
    </xf>
    <xf numFmtId="0" fontId="0" fillId="3" borderId="0" xfId="0" applyFill="1" applyBorder="1" applyAlignment="1">
      <alignment horizontal="right"/>
    </xf>
    <xf numFmtId="9" fontId="0" fillId="3" borderId="0" xfId="28" applyNumberFormat="1" applyFont="1" applyFill="1" applyBorder="1"/>
    <xf numFmtId="3" fontId="0" fillId="3" borderId="0" xfId="0" applyNumberFormat="1" applyFill="1" applyBorder="1" applyAlignment="1">
      <alignment horizontal="center" vertical="center" wrapText="1"/>
    </xf>
    <xf numFmtId="0" fontId="12" fillId="0" borderId="0" xfId="0" applyFont="1"/>
    <xf numFmtId="14" fontId="7" fillId="4" borderId="0" xfId="9" applyNumberFormat="1" applyFill="1" applyAlignment="1">
      <alignment horizontal="left"/>
    </xf>
    <xf numFmtId="0" fontId="0" fillId="3" borderId="46" xfId="0" applyFill="1" applyBorder="1" applyAlignment="1">
      <alignment wrapText="1"/>
    </xf>
    <xf numFmtId="1" fontId="12" fillId="3" borderId="47" xfId="0" applyNumberFormat="1" applyFont="1" applyFill="1" applyBorder="1" applyAlignment="1">
      <alignment horizontal="center" vertical="center" wrapText="1"/>
    </xf>
    <xf numFmtId="0" fontId="12" fillId="3" borderId="49" xfId="0" applyFont="1" applyFill="1" applyBorder="1" applyAlignment="1">
      <alignment wrapText="1"/>
    </xf>
    <xf numFmtId="0" fontId="0" fillId="3" borderId="52" xfId="0" applyFill="1" applyBorder="1" applyAlignment="1">
      <alignment wrapText="1"/>
    </xf>
    <xf numFmtId="9" fontId="0" fillId="3" borderId="53" xfId="0" applyNumberFormat="1" applyFill="1" applyBorder="1" applyAlignment="1">
      <alignment horizontal="center" vertical="center" wrapText="1"/>
    </xf>
    <xf numFmtId="9" fontId="0" fillId="3" borderId="50" xfId="0" applyNumberFormat="1" applyFill="1" applyBorder="1" applyAlignment="1">
      <alignment horizontal="center" vertical="center" wrapText="1"/>
    </xf>
    <xf numFmtId="9" fontId="0" fillId="3" borderId="51" xfId="0" applyNumberFormat="1" applyFill="1" applyBorder="1" applyAlignment="1">
      <alignment horizontal="center" vertical="center" wrapText="1"/>
    </xf>
    <xf numFmtId="172" fontId="0" fillId="3" borderId="7" xfId="0" applyNumberFormat="1" applyFill="1" applyBorder="1" applyAlignment="1">
      <alignment horizontal="center" wrapText="1"/>
    </xf>
    <xf numFmtId="172" fontId="0" fillId="3" borderId="0" xfId="0" applyNumberFormat="1" applyFill="1" applyBorder="1" applyAlignment="1">
      <alignment horizontal="center" wrapText="1"/>
    </xf>
    <xf numFmtId="172" fontId="0" fillId="3" borderId="48" xfId="0" applyNumberFormat="1" applyFill="1" applyBorder="1" applyAlignment="1">
      <alignment horizontal="center" wrapText="1"/>
    </xf>
    <xf numFmtId="0" fontId="0" fillId="3" borderId="17" xfId="0" applyFill="1" applyBorder="1"/>
    <xf numFmtId="10" fontId="0" fillId="3" borderId="13" xfId="0" applyNumberFormat="1" applyFill="1" applyBorder="1" applyAlignment="1">
      <alignment horizontal="center"/>
    </xf>
    <xf numFmtId="0" fontId="12" fillId="3" borderId="16" xfId="0" applyFont="1" applyFill="1" applyBorder="1"/>
    <xf numFmtId="0" fontId="12" fillId="3" borderId="18" xfId="0" applyFont="1" applyFill="1" applyBorder="1"/>
    <xf numFmtId="10" fontId="0" fillId="3" borderId="19" xfId="0" applyNumberFormat="1" applyFill="1" applyBorder="1"/>
    <xf numFmtId="0" fontId="12" fillId="3" borderId="4" xfId="0" applyFont="1" applyFill="1" applyBorder="1"/>
    <xf numFmtId="164" fontId="0" fillId="3" borderId="7" xfId="0" applyNumberFormat="1" applyFill="1" applyBorder="1" applyAlignment="1">
      <alignment horizontal="center"/>
    </xf>
    <xf numFmtId="164" fontId="0" fillId="3" borderId="0" xfId="0" applyNumberFormat="1" applyFill="1" applyBorder="1" applyAlignment="1">
      <alignment horizontal="center"/>
    </xf>
    <xf numFmtId="164" fontId="0" fillId="3" borderId="10" xfId="0" applyNumberFormat="1" applyFill="1" applyBorder="1" applyAlignment="1">
      <alignment horizontal="center"/>
    </xf>
    <xf numFmtId="164" fontId="0" fillId="3" borderId="15" xfId="0" applyNumberFormat="1" applyFill="1" applyBorder="1"/>
    <xf numFmtId="0" fontId="12" fillId="3" borderId="13" xfId="0" applyFont="1" applyFill="1" applyBorder="1" applyAlignment="1">
      <alignment horizontal="left" wrapText="1"/>
    </xf>
    <xf numFmtId="1" fontId="0" fillId="3" borderId="41" xfId="0" applyNumberFormat="1" applyFill="1" applyBorder="1" applyAlignment="1">
      <alignment horizontal="center" vertical="center" wrapText="1"/>
    </xf>
    <xf numFmtId="1" fontId="0" fillId="3" borderId="31" xfId="0" applyNumberFormat="1" applyFill="1" applyBorder="1" applyAlignment="1">
      <alignment horizontal="center" vertical="center" wrapText="1"/>
    </xf>
    <xf numFmtId="9" fontId="26" fillId="3" borderId="41" xfId="0" applyNumberFormat="1" applyFont="1" applyFill="1" applyBorder="1" applyAlignment="1">
      <alignment horizontal="center" vertical="center" wrapText="1"/>
    </xf>
    <xf numFmtId="0" fontId="42" fillId="0" borderId="0" xfId="0" applyFont="1"/>
    <xf numFmtId="0" fontId="12" fillId="3" borderId="13" xfId="0" applyFont="1" applyFill="1" applyBorder="1" applyAlignment="1">
      <alignment wrapText="1"/>
    </xf>
    <xf numFmtId="10" fontId="0" fillId="3" borderId="14" xfId="0" applyNumberFormat="1" applyFill="1" applyBorder="1" applyAlignment="1">
      <alignment horizontal="center" wrapText="1"/>
    </xf>
    <xf numFmtId="0" fontId="0" fillId="3" borderId="17" xfId="0" applyFill="1" applyBorder="1" applyAlignment="1">
      <alignment horizontal="center" wrapText="1"/>
    </xf>
    <xf numFmtId="0" fontId="12" fillId="3" borderId="18" xfId="0" applyFont="1" applyFill="1" applyBorder="1" applyAlignment="1">
      <alignment horizontal="center" wrapText="1"/>
    </xf>
    <xf numFmtId="9" fontId="0" fillId="3" borderId="16" xfId="0" applyNumberFormat="1" applyFill="1" applyBorder="1" applyAlignment="1">
      <alignment wrapText="1"/>
    </xf>
    <xf numFmtId="9" fontId="0" fillId="3" borderId="18" xfId="0" applyNumberFormat="1" applyFill="1" applyBorder="1" applyAlignment="1">
      <alignment wrapText="1"/>
    </xf>
    <xf numFmtId="9" fontId="0" fillId="3" borderId="17" xfId="0" applyNumberFormat="1" applyFill="1" applyBorder="1" applyAlignment="1">
      <alignment wrapText="1"/>
    </xf>
    <xf numFmtId="15" fontId="0" fillId="3" borderId="0" xfId="0" applyNumberFormat="1" applyFill="1"/>
    <xf numFmtId="3" fontId="0" fillId="3" borderId="14" xfId="0" applyNumberFormat="1" applyFill="1" applyBorder="1" applyAlignment="1">
      <alignment horizontal="center"/>
    </xf>
    <xf numFmtId="7" fontId="0" fillId="3" borderId="0" xfId="0" applyNumberFormat="1" applyFill="1"/>
    <xf numFmtId="17" fontId="0" fillId="3" borderId="26" xfId="0" applyNumberFormat="1" applyFill="1" applyBorder="1" applyAlignment="1">
      <alignment horizontal="right"/>
    </xf>
    <xf numFmtId="17" fontId="0" fillId="3" borderId="15" xfId="0" applyNumberFormat="1" applyFill="1" applyBorder="1" applyAlignment="1">
      <alignment horizontal="right"/>
    </xf>
    <xf numFmtId="17" fontId="0" fillId="3" borderId="19" xfId="0" applyNumberFormat="1" applyFill="1" applyBorder="1" applyAlignment="1">
      <alignment horizontal="right"/>
    </xf>
    <xf numFmtId="0" fontId="0" fillId="3" borderId="4" xfId="0" applyFill="1" applyBorder="1"/>
    <xf numFmtId="3" fontId="0" fillId="3" borderId="27" xfId="0" applyNumberFormat="1" applyFill="1" applyBorder="1" applyAlignment="1">
      <alignment horizontal="center"/>
    </xf>
    <xf numFmtId="3" fontId="0" fillId="3" borderId="8" xfId="0" applyNumberFormat="1" applyFill="1" applyBorder="1" applyAlignment="1">
      <alignment horizontal="center"/>
    </xf>
    <xf numFmtId="3" fontId="0" fillId="3" borderId="28" xfId="0" applyNumberFormat="1" applyFill="1" applyBorder="1" applyAlignment="1">
      <alignment horizontal="center"/>
    </xf>
    <xf numFmtId="14" fontId="7" fillId="5" borderId="0" xfId="9" applyNumberFormat="1" applyFill="1" applyAlignment="1">
      <alignment horizontal="left"/>
    </xf>
    <xf numFmtId="0" fontId="0" fillId="0" borderId="0" xfId="0" applyNumberFormat="1" applyFill="1"/>
    <xf numFmtId="14" fontId="7" fillId="6" borderId="0" xfId="9" applyNumberFormat="1" applyFill="1" applyAlignment="1">
      <alignment horizontal="left"/>
    </xf>
    <xf numFmtId="17" fontId="0" fillId="6" borderId="0" xfId="0" applyNumberFormat="1" applyFill="1"/>
    <xf numFmtId="164" fontId="12" fillId="3" borderId="0" xfId="0" applyNumberFormat="1" applyFont="1" applyFill="1" applyBorder="1" applyAlignment="1">
      <alignment horizontal="center" vertical="center"/>
    </xf>
    <xf numFmtId="164" fontId="0" fillId="3" borderId="0" xfId="0" applyNumberFormat="1" applyFill="1" applyBorder="1"/>
    <xf numFmtId="164" fontId="0" fillId="3" borderId="26" xfId="0" applyNumberFormat="1" applyFill="1" applyBorder="1" applyAlignment="1">
      <alignment horizontal="center" wrapText="1"/>
    </xf>
    <xf numFmtId="164" fontId="0" fillId="3" borderId="15" xfId="0" applyNumberFormat="1" applyFill="1" applyBorder="1" applyAlignment="1">
      <alignment horizontal="center" wrapText="1"/>
    </xf>
    <xf numFmtId="169" fontId="0" fillId="0" borderId="15" xfId="0" applyNumberFormat="1" applyFill="1" applyBorder="1" applyAlignment="1">
      <alignment vertical="center" wrapText="1"/>
    </xf>
    <xf numFmtId="164" fontId="0" fillId="0" borderId="7" xfId="0" applyNumberFormat="1" applyFill="1" applyBorder="1"/>
    <xf numFmtId="164" fontId="0" fillId="0" borderId="10" xfId="0" applyNumberFormat="1" applyFill="1" applyBorder="1"/>
    <xf numFmtId="164" fontId="0" fillId="0" borderId="0" xfId="0" applyNumberFormat="1" applyFill="1"/>
    <xf numFmtId="164" fontId="0" fillId="0" borderId="0" xfId="0" applyNumberFormat="1" applyFill="1" applyBorder="1"/>
    <xf numFmtId="164" fontId="0" fillId="0" borderId="15" xfId="0" applyNumberFormat="1" applyFill="1" applyBorder="1"/>
    <xf numFmtId="9" fontId="26" fillId="3" borderId="41" xfId="0" applyNumberFormat="1" applyFont="1" applyFill="1" applyBorder="1" applyAlignment="1" applyProtection="1">
      <alignment horizontal="center" vertical="top" wrapText="1"/>
    </xf>
    <xf numFmtId="9" fontId="20" fillId="3" borderId="41" xfId="0" applyNumberFormat="1" applyFont="1" applyFill="1" applyBorder="1" applyAlignment="1" applyProtection="1">
      <alignment horizontal="center" vertical="top" wrapText="1"/>
    </xf>
    <xf numFmtId="9" fontId="18" fillId="3" borderId="30" xfId="0" applyNumberFormat="1" applyFont="1" applyFill="1" applyBorder="1" applyAlignment="1" applyProtection="1">
      <alignment horizontal="center" vertical="top" wrapText="1"/>
    </xf>
    <xf numFmtId="14" fontId="0" fillId="0" borderId="0" xfId="0" applyNumberFormat="1"/>
    <xf numFmtId="2" fontId="0" fillId="3" borderId="0" xfId="0" applyNumberFormat="1" applyFill="1"/>
    <xf numFmtId="0" fontId="0" fillId="3" borderId="16" xfId="0" applyFill="1" applyBorder="1" applyAlignment="1">
      <alignment wrapText="1"/>
    </xf>
    <xf numFmtId="0" fontId="0" fillId="3" borderId="16" xfId="0" applyFill="1" applyBorder="1" applyAlignment="1">
      <alignment horizontal="center" wrapText="1"/>
    </xf>
    <xf numFmtId="9" fontId="0" fillId="3" borderId="8" xfId="28" applyFont="1" applyFill="1" applyBorder="1"/>
    <xf numFmtId="9" fontId="0" fillId="3" borderId="28" xfId="0" applyNumberFormat="1" applyFill="1" applyBorder="1"/>
    <xf numFmtId="9" fontId="0" fillId="3" borderId="10" xfId="0" applyNumberFormat="1" applyFill="1" applyBorder="1"/>
    <xf numFmtId="9" fontId="0" fillId="3" borderId="14" xfId="0" applyNumberFormat="1" applyFill="1" applyBorder="1"/>
    <xf numFmtId="3" fontId="0" fillId="3" borderId="0" xfId="0" applyNumberFormat="1" applyFill="1" applyBorder="1" applyAlignment="1">
      <alignment horizontal="center" vertical="center" wrapText="1"/>
    </xf>
    <xf numFmtId="166" fontId="0" fillId="3" borderId="0" xfId="28" applyNumberFormat="1" applyFont="1" applyFill="1" applyBorder="1"/>
    <xf numFmtId="3" fontId="0" fillId="0" borderId="0" xfId="0" applyNumberFormat="1" applyFill="1" applyBorder="1" applyAlignment="1">
      <alignment wrapText="1"/>
    </xf>
    <xf numFmtId="0" fontId="0" fillId="3" borderId="0" xfId="0" applyFont="1" applyFill="1"/>
    <xf numFmtId="10" fontId="7" fillId="3" borderId="0" xfId="0" applyNumberFormat="1" applyFont="1" applyFill="1" applyAlignment="1">
      <alignment horizontal="center" wrapText="1"/>
    </xf>
    <xf numFmtId="10" fontId="0" fillId="3" borderId="0" xfId="0" applyNumberFormat="1" applyFill="1" applyBorder="1"/>
    <xf numFmtId="10" fontId="0" fillId="3" borderId="19" xfId="0" applyNumberFormat="1" applyFill="1" applyBorder="1" applyAlignment="1">
      <alignment horizontal="center" wrapText="1"/>
    </xf>
    <xf numFmtId="165" fontId="0" fillId="3" borderId="0" xfId="0" applyNumberFormat="1" applyFill="1"/>
    <xf numFmtId="3" fontId="0" fillId="3" borderId="0" xfId="0" applyNumberFormat="1" applyFill="1" applyBorder="1" applyAlignment="1">
      <alignment horizontal="center" vertical="center" wrapText="1"/>
    </xf>
    <xf numFmtId="0" fontId="0" fillId="3" borderId="7" xfId="26" applyNumberFormat="1" applyFont="1" applyFill="1" applyBorder="1" applyAlignment="1">
      <alignment vertical="center" wrapText="1"/>
    </xf>
    <xf numFmtId="0" fontId="0" fillId="3" borderId="0" xfId="26" applyNumberFormat="1" applyFont="1" applyFill="1" applyBorder="1" applyAlignment="1">
      <alignment wrapText="1"/>
    </xf>
    <xf numFmtId="166" fontId="0" fillId="3" borderId="0" xfId="0" applyNumberFormat="1" applyFill="1" applyBorder="1" applyAlignment="1">
      <alignment horizontal="center"/>
    </xf>
    <xf numFmtId="166" fontId="0" fillId="3" borderId="10" xfId="0" applyNumberFormat="1" applyFill="1" applyBorder="1" applyAlignment="1">
      <alignment horizontal="center"/>
    </xf>
    <xf numFmtId="166" fontId="0" fillId="3" borderId="12" xfId="0" applyNumberFormat="1" applyFill="1" applyBorder="1" applyAlignment="1">
      <alignment horizontal="center"/>
    </xf>
    <xf numFmtId="166" fontId="0" fillId="3" borderId="14" xfId="0" applyNumberFormat="1" applyFill="1" applyBorder="1" applyAlignment="1">
      <alignment horizontal="center"/>
    </xf>
    <xf numFmtId="169" fontId="0" fillId="3" borderId="15" xfId="0" applyNumberFormat="1" applyFill="1" applyBorder="1" applyAlignment="1">
      <alignment horizontal="center" vertical="center" wrapText="1"/>
    </xf>
    <xf numFmtId="169" fontId="0" fillId="3" borderId="13" xfId="0" applyNumberFormat="1" applyFill="1" applyBorder="1" applyAlignment="1">
      <alignment horizontal="center" vertical="center" wrapText="1"/>
    </xf>
    <xf numFmtId="3" fontId="0" fillId="0" borderId="13" xfId="0" applyNumberFormat="1" applyFont="1" applyFill="1" applyBorder="1" applyAlignment="1">
      <alignment horizontal="center" wrapText="1"/>
    </xf>
    <xf numFmtId="3" fontId="0" fillId="0" borderId="12" xfId="0" applyNumberFormat="1" applyFont="1" applyFill="1" applyBorder="1" applyAlignment="1">
      <alignment horizontal="center" wrapText="1"/>
    </xf>
    <xf numFmtId="3" fontId="8" fillId="0" borderId="12" xfId="0" applyNumberFormat="1" applyFont="1" applyFill="1" applyBorder="1" applyAlignment="1">
      <alignment horizontal="center" wrapText="1"/>
    </xf>
    <xf numFmtId="0" fontId="43" fillId="3" borderId="43" xfId="0" applyFont="1" applyFill="1" applyBorder="1" applyAlignment="1">
      <alignment horizontal="left" vertical="top" wrapText="1"/>
    </xf>
    <xf numFmtId="3" fontId="43" fillId="3" borderId="37" xfId="0" applyNumberFormat="1" applyFont="1" applyFill="1" applyBorder="1" applyAlignment="1">
      <alignment horizontal="center" vertical="top" wrapText="1"/>
    </xf>
    <xf numFmtId="9" fontId="43" fillId="3" borderId="0" xfId="0" applyNumberFormat="1" applyFont="1" applyFill="1" applyBorder="1" applyAlignment="1" applyProtection="1">
      <alignment horizontal="center" vertical="top" wrapText="1"/>
    </xf>
    <xf numFmtId="3" fontId="43" fillId="3" borderId="29" xfId="0" applyNumberFormat="1" applyFont="1" applyFill="1" applyBorder="1" applyAlignment="1" applyProtection="1">
      <alignment horizontal="center" vertical="top" wrapText="1"/>
    </xf>
    <xf numFmtId="9" fontId="43" fillId="3" borderId="24" xfId="0" applyNumberFormat="1" applyFont="1" applyFill="1" applyBorder="1"/>
    <xf numFmtId="0" fontId="44" fillId="3" borderId="0" xfId="0" applyFont="1" applyFill="1"/>
    <xf numFmtId="0" fontId="45" fillId="3" borderId="0" xfId="0" applyFont="1" applyFill="1" applyBorder="1" applyAlignment="1">
      <alignment horizontal="left" vertical="top" wrapText="1"/>
    </xf>
    <xf numFmtId="3" fontId="45" fillId="3" borderId="37" xfId="0" applyNumberFormat="1" applyFont="1" applyFill="1" applyBorder="1" applyAlignment="1">
      <alignment horizontal="center" vertical="top" wrapText="1"/>
    </xf>
    <xf numFmtId="9" fontId="45" fillId="3" borderId="0" xfId="0" applyNumberFormat="1" applyFont="1" applyFill="1" applyBorder="1" applyAlignment="1" applyProtection="1">
      <alignment horizontal="center" vertical="top" wrapText="1"/>
    </xf>
    <xf numFmtId="3" fontId="45" fillId="3" borderId="41" xfId="0" applyNumberFormat="1" applyFont="1" applyFill="1" applyBorder="1" applyAlignment="1" applyProtection="1">
      <alignment horizontal="center" vertical="top" wrapText="1"/>
    </xf>
    <xf numFmtId="9" fontId="45" fillId="3" borderId="0" xfId="0" applyNumberFormat="1" applyFont="1" applyFill="1" applyBorder="1"/>
    <xf numFmtId="0" fontId="46" fillId="3" borderId="0" xfId="0" applyFont="1" applyFill="1"/>
    <xf numFmtId="0" fontId="47" fillId="3" borderId="25" xfId="0" applyFont="1" applyFill="1" applyBorder="1" applyAlignment="1">
      <alignment horizontal="left" vertical="top" wrapText="1"/>
    </xf>
    <xf numFmtId="3" fontId="47" fillId="3" borderId="38" xfId="0" applyNumberFormat="1" applyFont="1" applyFill="1" applyBorder="1" applyAlignment="1">
      <alignment horizontal="center" vertical="top" wrapText="1"/>
    </xf>
    <xf numFmtId="9" fontId="47" fillId="3" borderId="25" xfId="0" applyNumberFormat="1" applyFont="1" applyFill="1" applyBorder="1" applyAlignment="1" applyProtection="1">
      <alignment horizontal="center" vertical="top" wrapText="1"/>
    </xf>
    <xf numFmtId="3" fontId="47" fillId="3" borderId="30" xfId="0" applyNumberFormat="1" applyFont="1" applyFill="1" applyBorder="1" applyAlignment="1" applyProtection="1">
      <alignment horizontal="center" vertical="top" wrapText="1"/>
    </xf>
    <xf numFmtId="9" fontId="47" fillId="3" borderId="25" xfId="0" applyNumberFormat="1" applyFont="1" applyFill="1" applyBorder="1" applyAlignment="1">
      <alignment horizontal="center" vertical="center"/>
    </xf>
    <xf numFmtId="9" fontId="47" fillId="3" borderId="23" xfId="0" applyNumberFormat="1" applyFont="1" applyFill="1" applyBorder="1"/>
    <xf numFmtId="0" fontId="48" fillId="3" borderId="0" xfId="0" applyFont="1" applyFill="1"/>
    <xf numFmtId="3" fontId="45" fillId="3" borderId="41" xfId="0" applyNumberFormat="1" applyFont="1" applyFill="1" applyBorder="1" applyAlignment="1">
      <alignment horizontal="center"/>
    </xf>
    <xf numFmtId="9" fontId="45" fillId="3" borderId="0" xfId="0" applyNumberFormat="1" applyFont="1" applyFill="1" applyBorder="1" applyAlignment="1">
      <alignment horizontal="center"/>
    </xf>
    <xf numFmtId="3" fontId="45" fillId="3" borderId="32" xfId="0" applyNumberFormat="1" applyFont="1" applyFill="1" applyBorder="1" applyAlignment="1">
      <alignment horizontal="center"/>
    </xf>
    <xf numFmtId="9" fontId="45" fillId="3" borderId="22" xfId="0" applyNumberFormat="1" applyFont="1" applyFill="1" applyBorder="1" applyAlignment="1">
      <alignment horizontal="center"/>
    </xf>
    <xf numFmtId="3" fontId="43" fillId="3" borderId="41" xfId="0" applyNumberFormat="1" applyFont="1" applyFill="1" applyBorder="1" applyAlignment="1">
      <alignment horizontal="center"/>
    </xf>
    <xf numFmtId="9" fontId="43" fillId="3" borderId="39" xfId="0" applyNumberFormat="1" applyFont="1" applyFill="1" applyBorder="1" applyAlignment="1">
      <alignment horizontal="center"/>
    </xf>
    <xf numFmtId="9" fontId="43" fillId="3" borderId="0" xfId="0" applyNumberFormat="1" applyFont="1" applyFill="1" applyBorder="1" applyAlignment="1">
      <alignment horizontal="center"/>
    </xf>
    <xf numFmtId="3" fontId="43" fillId="3" borderId="32" xfId="0" applyNumberFormat="1" applyFont="1" applyFill="1" applyBorder="1" applyAlignment="1">
      <alignment horizontal="center"/>
    </xf>
    <xf numFmtId="9" fontId="43" fillId="3" borderId="40" xfId="0" applyNumberFormat="1" applyFont="1" applyFill="1" applyBorder="1" applyAlignment="1">
      <alignment horizontal="center"/>
    </xf>
    <xf numFmtId="9" fontId="43" fillId="3" borderId="22" xfId="0" applyNumberFormat="1" applyFont="1" applyFill="1" applyBorder="1" applyAlignment="1">
      <alignment horizontal="center"/>
    </xf>
    <xf numFmtId="9" fontId="45" fillId="3" borderId="24" xfId="0" applyNumberFormat="1" applyFont="1" applyFill="1" applyBorder="1" applyAlignment="1">
      <alignment horizontal="center"/>
    </xf>
    <xf numFmtId="168" fontId="26" fillId="3" borderId="37" xfId="0" applyNumberFormat="1" applyFont="1" applyFill="1" applyBorder="1" applyAlignment="1">
      <alignment horizontal="center" vertical="top" wrapText="1"/>
    </xf>
    <xf numFmtId="3" fontId="20" fillId="3" borderId="35" xfId="0" applyNumberFormat="1" applyFont="1" applyFill="1" applyBorder="1" applyAlignment="1">
      <alignment horizontal="center" vertical="top" wrapText="1"/>
    </xf>
    <xf numFmtId="0" fontId="47" fillId="3" borderId="24" xfId="0" applyFont="1" applyFill="1" applyBorder="1" applyAlignment="1">
      <alignment horizontal="left" vertical="top" wrapText="1"/>
    </xf>
    <xf numFmtId="168" fontId="47" fillId="3" borderId="37" xfId="0" applyNumberFormat="1" applyFont="1" applyFill="1" applyBorder="1" applyAlignment="1">
      <alignment horizontal="center" vertical="top" wrapText="1"/>
    </xf>
    <xf numFmtId="168" fontId="47" fillId="3" borderId="0" xfId="0" applyNumberFormat="1" applyFont="1" applyFill="1" applyBorder="1" applyAlignment="1">
      <alignment horizontal="center" vertical="top" wrapText="1"/>
    </xf>
    <xf numFmtId="9" fontId="47" fillId="3" borderId="0" xfId="0" applyNumberFormat="1" applyFont="1" applyFill="1" applyBorder="1" applyAlignment="1" applyProtection="1">
      <alignment horizontal="center" vertical="top" wrapText="1"/>
    </xf>
    <xf numFmtId="168" fontId="47" fillId="3" borderId="29" xfId="0" applyNumberFormat="1" applyFont="1" applyFill="1" applyBorder="1" applyAlignment="1" applyProtection="1">
      <alignment horizontal="center" vertical="top" wrapText="1"/>
    </xf>
    <xf numFmtId="0" fontId="0" fillId="3" borderId="12" xfId="0" applyFill="1" applyBorder="1" applyAlignment="1">
      <alignment wrapText="1"/>
    </xf>
    <xf numFmtId="173" fontId="0" fillId="3" borderId="10" xfId="0" applyNumberFormat="1" applyFill="1" applyBorder="1" applyAlignment="1">
      <alignment horizontal="center" wrapText="1"/>
    </xf>
    <xf numFmtId="173" fontId="0" fillId="3" borderId="10" xfId="0" applyNumberFormat="1" applyFill="1" applyBorder="1" applyAlignment="1">
      <alignment horizontal="center" vertical="center" wrapText="1"/>
    </xf>
    <xf numFmtId="173" fontId="0" fillId="3" borderId="15" xfId="0" applyNumberFormat="1" applyFill="1" applyBorder="1" applyAlignment="1">
      <alignment horizontal="center" vertical="center" wrapText="1"/>
    </xf>
    <xf numFmtId="173" fontId="0" fillId="3" borderId="15" xfId="0" applyNumberFormat="1" applyFill="1" applyBorder="1" applyAlignment="1">
      <alignment horizontal="center" wrapText="1"/>
    </xf>
    <xf numFmtId="173" fontId="0" fillId="3" borderId="19" xfId="0" applyNumberFormat="1" applyFill="1" applyBorder="1" applyAlignment="1">
      <alignment horizontal="center" wrapText="1"/>
    </xf>
    <xf numFmtId="0" fontId="37" fillId="3" borderId="23" xfId="0" applyFont="1" applyFill="1" applyBorder="1" applyAlignment="1">
      <alignment horizontal="center" vertical="top" wrapText="1"/>
    </xf>
    <xf numFmtId="167" fontId="15" fillId="3" borderId="37" xfId="0" applyNumberFormat="1" applyFont="1" applyFill="1" applyBorder="1" applyAlignment="1">
      <alignment horizontal="right" vertical="top" wrapText="1"/>
    </xf>
    <xf numFmtId="9" fontId="15" fillId="3" borderId="0" xfId="0" applyNumberFormat="1" applyFont="1" applyFill="1" applyBorder="1" applyAlignment="1" applyProtection="1">
      <alignment horizontal="center" vertical="center" wrapText="1"/>
    </xf>
    <xf numFmtId="167" fontId="15" fillId="3" borderId="0" xfId="0" applyNumberFormat="1" applyFont="1" applyFill="1" applyBorder="1" applyAlignment="1">
      <alignment horizontal="right" vertical="top" wrapText="1"/>
    </xf>
    <xf numFmtId="0" fontId="37" fillId="3" borderId="45" xfId="0" applyFont="1" applyFill="1" applyBorder="1" applyAlignment="1">
      <alignment horizontal="center" vertical="center" wrapText="1"/>
    </xf>
    <xf numFmtId="0" fontId="15" fillId="3" borderId="39" xfId="0" applyFont="1" applyFill="1" applyBorder="1" applyAlignment="1">
      <alignment horizontal="left" vertical="top" wrapText="1"/>
    </xf>
    <xf numFmtId="0" fontId="37" fillId="3" borderId="54" xfId="0" applyFont="1" applyFill="1" applyBorder="1" applyAlignment="1">
      <alignment horizontal="center" vertical="top" wrapText="1"/>
    </xf>
    <xf numFmtId="0" fontId="37" fillId="3" borderId="55" xfId="0" applyFont="1" applyFill="1" applyBorder="1" applyAlignment="1">
      <alignment horizontal="center" vertical="top" wrapText="1"/>
    </xf>
    <xf numFmtId="0" fontId="15" fillId="3" borderId="40" xfId="0" applyFont="1" applyFill="1" applyBorder="1" applyAlignment="1">
      <alignment horizontal="left" vertical="top" wrapText="1"/>
    </xf>
    <xf numFmtId="167" fontId="15" fillId="3" borderId="22" xfId="0" applyNumberFormat="1" applyFont="1" applyFill="1" applyBorder="1" applyAlignment="1">
      <alignment horizontal="right" vertical="top" wrapText="1"/>
    </xf>
    <xf numFmtId="167" fontId="15" fillId="3" borderId="56" xfId="0" applyNumberFormat="1" applyFont="1" applyFill="1" applyBorder="1" applyAlignment="1">
      <alignment horizontal="right" vertical="top" wrapText="1"/>
    </xf>
    <xf numFmtId="9" fontId="15" fillId="3" borderId="22" xfId="0" applyNumberFormat="1" applyFont="1" applyFill="1" applyBorder="1" applyAlignment="1" applyProtection="1">
      <alignment horizontal="center" vertical="center" wrapText="1"/>
    </xf>
    <xf numFmtId="0" fontId="0" fillId="3" borderId="12" xfId="0" applyFill="1" applyBorder="1" applyAlignment="1">
      <alignment wrapText="1"/>
    </xf>
    <xf numFmtId="0" fontId="7" fillId="3" borderId="12" xfId="0" applyFont="1" applyFill="1" applyBorder="1" applyAlignment="1">
      <alignment wrapText="1"/>
    </xf>
    <xf numFmtId="17" fontId="7" fillId="3" borderId="41" xfId="1" applyNumberFormat="1" applyFill="1" applyBorder="1" applyAlignment="1">
      <alignment wrapText="1"/>
    </xf>
    <xf numFmtId="3" fontId="12" fillId="3" borderId="8" xfId="0" applyNumberFormat="1" applyFont="1" applyFill="1" applyBorder="1" applyAlignment="1">
      <alignment wrapText="1"/>
    </xf>
    <xf numFmtId="3" fontId="12" fillId="3" borderId="28" xfId="0" applyNumberFormat="1" applyFont="1" applyFill="1" applyBorder="1" applyAlignment="1">
      <alignment wrapText="1"/>
    </xf>
    <xf numFmtId="17" fontId="7" fillId="3" borderId="0" xfId="0" applyNumberFormat="1" applyFont="1" applyFill="1" applyBorder="1" applyAlignment="1">
      <alignment horizontal="center" wrapText="1"/>
    </xf>
    <xf numFmtId="3" fontId="0" fillId="3" borderId="8" xfId="0" applyNumberFormat="1" applyFont="1" applyFill="1" applyBorder="1" applyAlignment="1">
      <alignment horizontal="center"/>
    </xf>
    <xf numFmtId="3" fontId="0" fillId="3" borderId="28" xfId="0" applyNumberFormat="1" applyFont="1" applyFill="1" applyBorder="1" applyAlignment="1">
      <alignment horizontal="center"/>
    </xf>
    <xf numFmtId="3" fontId="0" fillId="3" borderId="16" xfId="0" applyNumberFormat="1" applyFill="1" applyBorder="1" applyAlignment="1">
      <alignment horizontal="center" vertical="center"/>
    </xf>
    <xf numFmtId="3" fontId="0" fillId="3" borderId="18" xfId="0" applyNumberFormat="1" applyFill="1" applyBorder="1" applyAlignment="1">
      <alignment horizontal="center" vertical="center"/>
    </xf>
    <xf numFmtId="17" fontId="7" fillId="3" borderId="58" xfId="1" applyNumberFormat="1" applyFill="1" applyBorder="1" applyAlignment="1">
      <alignment wrapText="1"/>
    </xf>
    <xf numFmtId="17" fontId="7" fillId="3" borderId="57" xfId="1" applyNumberFormat="1" applyFill="1" applyBorder="1" applyAlignment="1">
      <alignment wrapText="1"/>
    </xf>
    <xf numFmtId="17" fontId="28" fillId="3" borderId="58" xfId="0" applyNumberFormat="1" applyFont="1" applyFill="1" applyBorder="1"/>
    <xf numFmtId="3" fontId="0" fillId="3" borderId="10" xfId="0" applyNumberFormat="1" applyFill="1" applyBorder="1"/>
    <xf numFmtId="0" fontId="12" fillId="3" borderId="7" xfId="0" applyFont="1" applyFill="1" applyBorder="1" applyAlignment="1">
      <alignment horizontal="center" wrapText="1"/>
    </xf>
    <xf numFmtId="0" fontId="12" fillId="3" borderId="0" xfId="0" applyFont="1" applyFill="1" applyBorder="1" applyAlignment="1">
      <alignment horizontal="center" wrapText="1"/>
    </xf>
    <xf numFmtId="165" fontId="0" fillId="3" borderId="0" xfId="0" applyNumberFormat="1" applyFill="1" applyBorder="1" applyAlignment="1">
      <alignment horizontal="center" wrapText="1"/>
    </xf>
    <xf numFmtId="165" fontId="0" fillId="3" borderId="0" xfId="0" applyNumberFormat="1" applyFill="1" applyAlignment="1">
      <alignment horizontal="center" wrapText="1"/>
    </xf>
    <xf numFmtId="165" fontId="0" fillId="3" borderId="10" xfId="0" applyNumberFormat="1" applyFill="1" applyBorder="1" applyAlignment="1">
      <alignment wrapText="1"/>
    </xf>
    <xf numFmtId="165" fontId="0" fillId="3" borderId="12" xfId="0" applyNumberFormat="1" applyFill="1" applyBorder="1" applyAlignment="1">
      <alignment horizontal="center" wrapText="1"/>
    </xf>
    <xf numFmtId="165" fontId="0" fillId="3" borderId="14" xfId="0" applyNumberFormat="1" applyFill="1" applyBorder="1" applyAlignment="1">
      <alignment wrapText="1"/>
    </xf>
    <xf numFmtId="3" fontId="12" fillId="3" borderId="17" xfId="0" applyNumberFormat="1" applyFont="1" applyFill="1" applyBorder="1" applyAlignment="1">
      <alignment horizontal="center" vertical="center" wrapText="1"/>
    </xf>
    <xf numFmtId="1" fontId="0" fillId="3" borderId="13" xfId="0" applyNumberFormat="1" applyFill="1" applyBorder="1" applyAlignment="1">
      <alignment horizontal="center" vertical="center" wrapText="1"/>
    </xf>
    <xf numFmtId="0" fontId="0" fillId="3" borderId="12" xfId="0" applyFont="1" applyFill="1" applyBorder="1" applyAlignment="1">
      <alignment horizontal="center" vertical="center" wrapText="1"/>
    </xf>
    <xf numFmtId="164" fontId="0" fillId="3" borderId="12" xfId="0" applyNumberFormat="1" applyFont="1" applyFill="1" applyBorder="1" applyAlignment="1">
      <alignment horizontal="center" vertical="center" wrapText="1"/>
    </xf>
    <xf numFmtId="3" fontId="0" fillId="3" borderId="15" xfId="0" applyNumberFormat="1" applyFont="1" applyFill="1" applyBorder="1" applyAlignment="1">
      <alignment horizontal="center" vertical="center" wrapText="1"/>
    </xf>
    <xf numFmtId="3" fontId="0" fillId="3" borderId="19" xfId="0" applyNumberFormat="1" applyFont="1" applyFill="1" applyBorder="1" applyAlignment="1">
      <alignment horizontal="center" vertical="center" wrapText="1"/>
    </xf>
    <xf numFmtId="3" fontId="0" fillId="3" borderId="26" xfId="0" applyNumberFormat="1" applyFill="1" applyBorder="1" applyAlignment="1">
      <alignment horizontal="center" wrapText="1"/>
    </xf>
    <xf numFmtId="3" fontId="0" fillId="3" borderId="19" xfId="0" applyNumberFormat="1" applyFill="1" applyBorder="1" applyAlignment="1">
      <alignment horizontal="center" wrapText="1"/>
    </xf>
    <xf numFmtId="1" fontId="0" fillId="3" borderId="0" xfId="26" applyNumberFormat="1" applyFont="1" applyFill="1" applyBorder="1" applyAlignment="1">
      <alignment wrapText="1"/>
    </xf>
    <xf numFmtId="3" fontId="0" fillId="3" borderId="0" xfId="26" applyNumberFormat="1" applyFont="1" applyFill="1" applyBorder="1" applyAlignment="1">
      <alignment wrapText="1"/>
    </xf>
    <xf numFmtId="1" fontId="0" fillId="3" borderId="7" xfId="0" applyNumberFormat="1" applyFill="1" applyBorder="1" applyAlignment="1">
      <alignment horizontal="center" vertical="center" wrapText="1"/>
    </xf>
    <xf numFmtId="1" fontId="0" fillId="3" borderId="12" xfId="0" applyNumberFormat="1" applyFill="1" applyBorder="1" applyAlignment="1">
      <alignment wrapText="1"/>
    </xf>
    <xf numFmtId="1" fontId="0" fillId="3" borderId="0" xfId="0" applyNumberFormat="1" applyFill="1" applyBorder="1" applyAlignment="1">
      <alignment wrapText="1"/>
    </xf>
    <xf numFmtId="1" fontId="0" fillId="3" borderId="10" xfId="0" applyNumberFormat="1" applyFill="1" applyBorder="1" applyAlignment="1">
      <alignment wrapText="1"/>
    </xf>
    <xf numFmtId="1" fontId="0" fillId="3" borderId="14" xfId="0" applyNumberFormat="1" applyFill="1" applyBorder="1" applyAlignment="1">
      <alignment wrapText="1"/>
    </xf>
    <xf numFmtId="172" fontId="0" fillId="3" borderId="12" xfId="26" applyNumberFormat="1" applyFont="1" applyFill="1" applyBorder="1" applyAlignment="1"/>
    <xf numFmtId="1" fontId="49" fillId="3" borderId="10" xfId="0" applyNumberFormat="1" applyFont="1" applyFill="1" applyBorder="1" applyAlignment="1">
      <alignment vertical="center" wrapText="1"/>
    </xf>
    <xf numFmtId="3" fontId="49" fillId="3" borderId="10" xfId="0" applyNumberFormat="1" applyFont="1" applyFill="1" applyBorder="1" applyAlignment="1">
      <alignment wrapText="1"/>
    </xf>
    <xf numFmtId="1" fontId="49" fillId="3" borderId="0" xfId="26" applyNumberFormat="1" applyFont="1" applyFill="1" applyBorder="1" applyAlignment="1">
      <alignment wrapText="1"/>
    </xf>
    <xf numFmtId="172" fontId="49" fillId="3" borderId="10" xfId="26" applyNumberFormat="1" applyFont="1" applyFill="1" applyBorder="1" applyAlignment="1">
      <alignment wrapText="1"/>
    </xf>
    <xf numFmtId="1" fontId="49" fillId="0" borderId="0" xfId="0" applyNumberFormat="1" applyFont="1" applyBorder="1"/>
    <xf numFmtId="3" fontId="49" fillId="3" borderId="0" xfId="26" applyNumberFormat="1" applyFont="1" applyFill="1" applyBorder="1" applyAlignment="1">
      <alignment wrapText="1"/>
    </xf>
    <xf numFmtId="172" fontId="49" fillId="3" borderId="0" xfId="26" applyNumberFormat="1" applyFont="1" applyFill="1" applyBorder="1" applyAlignment="1">
      <alignment wrapText="1"/>
    </xf>
    <xf numFmtId="172" fontId="49" fillId="3" borderId="10" xfId="26" applyNumberFormat="1" applyFont="1" applyFill="1" applyBorder="1" applyAlignment="1"/>
    <xf numFmtId="173" fontId="0" fillId="3" borderId="10" xfId="0" applyNumberFormat="1" applyFill="1" applyBorder="1"/>
    <xf numFmtId="173" fontId="0" fillId="3" borderId="14" xfId="0" applyNumberFormat="1" applyFill="1" applyBorder="1"/>
    <xf numFmtId="173" fontId="0" fillId="3" borderId="0" xfId="0" applyNumberFormat="1" applyFill="1" applyBorder="1"/>
    <xf numFmtId="173" fontId="0" fillId="3" borderId="12" xfId="0" applyNumberFormat="1" applyFill="1" applyBorder="1"/>
    <xf numFmtId="171" fontId="0" fillId="3" borderId="0" xfId="0" applyNumberFormat="1" applyFill="1" applyBorder="1" applyAlignment="1">
      <alignment horizontal="center" vertical="center" wrapText="1"/>
    </xf>
    <xf numFmtId="170" fontId="0" fillId="3" borderId="10" xfId="0" applyNumberFormat="1" applyFill="1" applyBorder="1" applyAlignment="1">
      <alignment horizontal="center" vertical="center" wrapText="1"/>
    </xf>
    <xf numFmtId="170" fontId="0" fillId="3" borderId="14" xfId="0" applyNumberFormat="1" applyFill="1" applyBorder="1" applyAlignment="1">
      <alignment horizontal="center" vertical="center" wrapText="1"/>
    </xf>
    <xf numFmtId="170" fontId="0" fillId="3" borderId="7" xfId="0" applyNumberFormat="1" applyFill="1" applyBorder="1" applyAlignment="1">
      <alignment horizontal="center" vertical="center" wrapText="1"/>
    </xf>
    <xf numFmtId="170" fontId="0" fillId="3" borderId="7" xfId="2" applyNumberFormat="1" applyFont="1" applyFill="1" applyBorder="1" applyAlignment="1">
      <alignment horizontal="center" vertical="center" wrapText="1"/>
    </xf>
    <xf numFmtId="0" fontId="37" fillId="3" borderId="45" xfId="0" applyFont="1" applyFill="1" applyBorder="1" applyAlignment="1">
      <alignment horizontal="left" vertical="top" wrapText="1"/>
    </xf>
    <xf numFmtId="0" fontId="15" fillId="3" borderId="44" xfId="0" applyFont="1" applyFill="1" applyBorder="1" applyAlignment="1">
      <alignment horizontal="left" vertical="top" wrapText="1"/>
    </xf>
    <xf numFmtId="0" fontId="30" fillId="3" borderId="5" xfId="33" applyFill="1" applyBorder="1" applyAlignment="1" applyProtection="1">
      <alignment horizontal="left"/>
    </xf>
    <xf numFmtId="0" fontId="39" fillId="3" borderId="0" xfId="33" applyFont="1" applyFill="1" applyBorder="1" applyAlignment="1" applyProtection="1">
      <alignment horizontal="left"/>
    </xf>
    <xf numFmtId="0" fontId="0" fillId="3" borderId="0" xfId="0" applyFill="1" applyAlignment="1">
      <alignment wrapText="1"/>
    </xf>
    <xf numFmtId="3" fontId="0" fillId="3" borderId="13" xfId="0" applyNumberFormat="1" applyFill="1" applyBorder="1"/>
    <xf numFmtId="3" fontId="0" fillId="3" borderId="12" xfId="0" applyNumberFormat="1" applyFill="1" applyBorder="1"/>
    <xf numFmtId="3" fontId="0" fillId="3" borderId="14" xfId="0" applyNumberFormat="1" applyFill="1" applyBorder="1"/>
    <xf numFmtId="0" fontId="15" fillId="3" borderId="25" xfId="0" applyFont="1" applyFill="1" applyBorder="1" applyAlignment="1">
      <alignment horizontal="left" vertical="top" wrapText="1"/>
    </xf>
    <xf numFmtId="0" fontId="0" fillId="0" borderId="0" xfId="0" applyAlignment="1">
      <alignment horizontal="left" wrapText="1"/>
    </xf>
    <xf numFmtId="0" fontId="37" fillId="3" borderId="2" xfId="0" applyFont="1" applyFill="1" applyBorder="1" applyAlignment="1">
      <alignment horizontal="center" wrapText="1"/>
    </xf>
    <xf numFmtId="0" fontId="12" fillId="3" borderId="2" xfId="0" applyFont="1" applyFill="1" applyBorder="1" applyAlignment="1">
      <alignment wrapText="1"/>
    </xf>
    <xf numFmtId="0" fontId="37" fillId="3" borderId="41" xfId="0" applyFont="1" applyFill="1" applyBorder="1" applyAlignment="1">
      <alignment horizontal="center" wrapText="1"/>
    </xf>
    <xf numFmtId="0" fontId="37" fillId="3" borderId="0" xfId="0" applyFont="1" applyFill="1" applyBorder="1" applyAlignment="1">
      <alignment horizontal="center"/>
    </xf>
    <xf numFmtId="0" fontId="12" fillId="3" borderId="0" xfId="0" applyFont="1" applyFill="1" applyAlignment="1"/>
    <xf numFmtId="3" fontId="12" fillId="3" borderId="0" xfId="0" applyNumberFormat="1" applyFont="1" applyFill="1" applyBorder="1" applyAlignment="1">
      <alignment horizontal="left" vertical="center" wrapText="1"/>
    </xf>
    <xf numFmtId="3" fontId="0" fillId="3" borderId="0" xfId="0" applyNumberFormat="1" applyFill="1" applyBorder="1" applyAlignment="1">
      <alignment vertical="center" wrapText="1"/>
    </xf>
    <xf numFmtId="3" fontId="12" fillId="3" borderId="12" xfId="0" applyNumberFormat="1" applyFont="1" applyFill="1" applyBorder="1" applyAlignment="1">
      <alignment horizontal="left" vertical="center" wrapText="1"/>
    </xf>
    <xf numFmtId="3" fontId="12" fillId="3" borderId="0"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0" fontId="37" fillId="3" borderId="41" xfId="0" applyFont="1" applyFill="1" applyBorder="1" applyAlignment="1">
      <alignment horizontal="center"/>
    </xf>
    <xf numFmtId="0" fontId="37" fillId="3" borderId="0" xfId="0" applyFont="1" applyFill="1" applyAlignment="1">
      <alignment horizontal="center"/>
    </xf>
    <xf numFmtId="0" fontId="37" fillId="3" borderId="0" xfId="0" applyFont="1" applyFill="1" applyBorder="1" applyAlignment="1">
      <alignment horizontal="center" wrapText="1"/>
    </xf>
    <xf numFmtId="0" fontId="37" fillId="3" borderId="29" xfId="0" applyFont="1" applyFill="1" applyBorder="1" applyAlignment="1">
      <alignment horizontal="center"/>
    </xf>
    <xf numFmtId="0" fontId="37" fillId="3" borderId="37" xfId="0" applyFont="1" applyFill="1" applyBorder="1" applyAlignment="1">
      <alignment horizontal="center" wrapText="1"/>
    </xf>
    <xf numFmtId="0" fontId="12" fillId="3" borderId="39" xfId="0" applyFont="1" applyFill="1" applyBorder="1" applyAlignment="1"/>
    <xf numFmtId="164" fontId="12" fillId="3" borderId="28" xfId="0" applyNumberFormat="1" applyFont="1" applyFill="1" applyBorder="1" applyAlignment="1">
      <alignment horizontal="center" vertical="center"/>
    </xf>
    <xf numFmtId="164" fontId="12" fillId="3" borderId="26" xfId="0" applyNumberFormat="1" applyFont="1" applyFill="1" applyBorder="1" applyAlignment="1">
      <alignment horizontal="center" vertical="center"/>
    </xf>
    <xf numFmtId="0" fontId="37" fillId="3" borderId="29" xfId="0" applyFont="1" applyFill="1" applyBorder="1" applyAlignment="1">
      <alignment horizontal="center" wrapText="1"/>
    </xf>
    <xf numFmtId="0" fontId="12" fillId="3" borderId="0" xfId="0" applyFont="1" applyFill="1" applyBorder="1" applyAlignment="1">
      <alignment wrapText="1"/>
    </xf>
    <xf numFmtId="0" fontId="12" fillId="3" borderId="39" xfId="0" applyFont="1" applyFill="1" applyBorder="1" applyAlignment="1">
      <alignment wrapText="1"/>
    </xf>
    <xf numFmtId="0" fontId="37" fillId="3" borderId="39" xfId="0" applyFont="1" applyFill="1" applyBorder="1" applyAlignment="1">
      <alignment horizontal="center" wrapText="1"/>
    </xf>
    <xf numFmtId="0" fontId="12" fillId="3" borderId="41" xfId="0" applyFont="1" applyFill="1" applyBorder="1" applyAlignment="1">
      <alignment wrapText="1"/>
    </xf>
    <xf numFmtId="0" fontId="12" fillId="3" borderId="12" xfId="0" applyFont="1" applyFill="1" applyBorder="1" applyAlignment="1">
      <alignment vertical="center" wrapText="1"/>
    </xf>
    <xf numFmtId="0" fontId="0" fillId="3" borderId="12" xfId="0" applyFill="1" applyBorder="1" applyAlignment="1">
      <alignment wrapText="1"/>
    </xf>
    <xf numFmtId="0" fontId="12" fillId="3" borderId="12" xfId="0" applyFont="1" applyFill="1" applyBorder="1" applyAlignment="1">
      <alignment horizontal="left" vertical="top" wrapText="1"/>
    </xf>
    <xf numFmtId="0" fontId="12" fillId="3" borderId="12" xfId="0" applyFont="1" applyFill="1" applyBorder="1" applyAlignment="1">
      <alignment horizontal="left" wrapText="1"/>
    </xf>
    <xf numFmtId="0" fontId="7" fillId="3" borderId="12" xfId="0" applyFont="1" applyFill="1" applyBorder="1" applyAlignment="1">
      <alignment horizontal="left" wrapText="1"/>
    </xf>
    <xf numFmtId="0" fontId="12" fillId="3" borderId="12" xfId="0" applyFont="1" applyFill="1" applyBorder="1" applyAlignment="1">
      <alignment wrapText="1"/>
    </xf>
    <xf numFmtId="0" fontId="7" fillId="3" borderId="12" xfId="0" applyFont="1" applyFill="1" applyBorder="1" applyAlignment="1">
      <alignment wrapText="1"/>
    </xf>
    <xf numFmtId="3" fontId="27" fillId="3" borderId="17" xfId="0" applyNumberFormat="1" applyFont="1" applyFill="1" applyBorder="1" applyAlignment="1">
      <alignment horizontal="center" vertical="center"/>
    </xf>
    <xf numFmtId="3" fontId="27" fillId="3" borderId="16" xfId="0" applyNumberFormat="1" applyFont="1" applyFill="1" applyBorder="1" applyAlignment="1">
      <alignment horizontal="center" vertical="center"/>
    </xf>
    <xf numFmtId="3" fontId="12" fillId="3" borderId="0" xfId="0" applyNumberFormat="1" applyFont="1" applyFill="1" applyBorder="1" applyAlignment="1">
      <alignment vertical="center" wrapText="1"/>
    </xf>
    <xf numFmtId="0" fontId="0" fillId="3" borderId="0" xfId="0" applyFill="1" applyAlignment="1">
      <alignment wrapText="1"/>
    </xf>
    <xf numFmtId="3" fontId="12" fillId="3" borderId="12" xfId="0" applyNumberFormat="1" applyFont="1" applyFill="1" applyBorder="1" applyAlignment="1">
      <alignment horizontal="left" wrapText="1"/>
    </xf>
    <xf numFmtId="0" fontId="12" fillId="3" borderId="12" xfId="0" applyFont="1" applyFill="1" applyBorder="1" applyAlignment="1">
      <alignment horizontal="left" vertical="center" wrapText="1"/>
    </xf>
    <xf numFmtId="0" fontId="0" fillId="3" borderId="12" xfId="0" applyFill="1" applyBorder="1" applyAlignment="1">
      <alignment vertical="center" wrapText="1"/>
    </xf>
    <xf numFmtId="0" fontId="15" fillId="3" borderId="2" xfId="0" applyFont="1" applyFill="1" applyBorder="1" applyAlignment="1">
      <alignment horizontal="center" wrapText="1"/>
    </xf>
    <xf numFmtId="0" fontId="15" fillId="3" borderId="29" xfId="0" applyFont="1" applyFill="1" applyBorder="1" applyAlignment="1">
      <alignment horizontal="center"/>
    </xf>
    <xf numFmtId="0" fontId="15" fillId="3" borderId="37" xfId="0" applyFont="1" applyFill="1" applyBorder="1" applyAlignment="1">
      <alignment horizontal="center" wrapText="1"/>
    </xf>
    <xf numFmtId="0" fontId="0" fillId="3" borderId="39" xfId="0" applyFill="1" applyBorder="1" applyAlignment="1">
      <alignment wrapText="1"/>
    </xf>
  </cellXfs>
  <cellStyles count="40">
    <cellStyle name="Comma" xfId="26" builtinId="3"/>
    <cellStyle name="Comma 2" xfId="2"/>
    <cellStyle name="Comma 3" xfId="5"/>
    <cellStyle name="Currency 2" xfId="6"/>
    <cellStyle name="Hyperlink" xfId="33" builtinId="8"/>
    <cellStyle name="Normal" xfId="0" builtinId="0"/>
    <cellStyle name="Normal 10" xfId="27"/>
    <cellStyle name="Normal 11" xfId="29"/>
    <cellStyle name="Normal 12" xfId="31"/>
    <cellStyle name="Normal 13" xfId="37"/>
    <cellStyle name="Normal 14" xfId="39"/>
    <cellStyle name="Normal 2" xfId="4"/>
    <cellStyle name="Normal 2 2" xfId="7"/>
    <cellStyle name="Normal 2 2 2" xfId="8"/>
    <cellStyle name="Normal 2 3" xfId="9"/>
    <cellStyle name="Normal 2 4" xfId="10"/>
    <cellStyle name="Normal 2 4 2" xfId="11"/>
    <cellStyle name="Normal 2 5" xfId="12"/>
    <cellStyle name="Normal 2 6" xfId="34"/>
    <cellStyle name="Normal 3" xfId="1"/>
    <cellStyle name="Normal 3 2" xfId="13"/>
    <cellStyle name="Normal 4" xfId="14"/>
    <cellStyle name="Normal 5" xfId="15"/>
    <cellStyle name="Normal 6" xfId="16"/>
    <cellStyle name="Normal 7" xfId="17"/>
    <cellStyle name="Normal 7 2" xfId="36"/>
    <cellStyle name="Normal 8" xfId="3"/>
    <cellStyle name="Normal 9" xfId="18"/>
    <cellStyle name="Note 2" xfId="19"/>
    <cellStyle name="Percent" xfId="28" builtinId="5"/>
    <cellStyle name="Percent 2" xfId="20"/>
    <cellStyle name="Percent 2 2" xfId="35"/>
    <cellStyle name="Percent 3" xfId="21"/>
    <cellStyle name="Percent 3 2" xfId="22"/>
    <cellStyle name="Percent 4" xfId="23"/>
    <cellStyle name="Percent 5" xfId="24"/>
    <cellStyle name="Percent 6" xfId="25"/>
    <cellStyle name="Percent 7" xfId="30"/>
    <cellStyle name="Percent 8" xfId="32"/>
    <cellStyle name="Percent 9" xfId="38"/>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1F497D"/>
      <color rgb="FF77933C"/>
      <color rgb="FFC0504D"/>
      <color rgb="FF000000"/>
      <color rgb="FF008000"/>
      <color rgb="FFEEEEE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8841888888891186E-2"/>
          <c:y val="0.10321351851851852"/>
          <c:w val="0.8754823333333337"/>
          <c:h val="0.72989092592592597"/>
        </c:manualLayout>
      </c:layout>
      <c:lineChart>
        <c:grouping val="standard"/>
        <c:ser>
          <c:idx val="0"/>
          <c:order val="0"/>
          <c:tx>
            <c:strRef>
              <c:f>PoliceProceedings!$C$5</c:f>
              <c:strCache>
                <c:ptCount val="1"/>
                <c:pt idx="0">
                  <c:v>Total</c:v>
                </c:pt>
              </c:strCache>
            </c:strRef>
          </c:tx>
          <c:spPr>
            <a:ln>
              <a:solidFill>
                <a:schemeClr val="tx2"/>
              </a:solidFill>
            </a:ln>
          </c:spPr>
          <c:marker>
            <c:symbol val="none"/>
          </c:marker>
          <c:cat>
            <c:numRef>
              <c:f>PoliceProceedings!$B$6:$B$35</c:f>
              <c:numCache>
                <c:formatCode>mmm\ yyyy</c:formatCode>
                <c:ptCount val="30"/>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pt idx="27">
                  <c:v>42551</c:v>
                </c:pt>
                <c:pt idx="28">
                  <c:v>42643</c:v>
                </c:pt>
                <c:pt idx="29">
                  <c:v>42705</c:v>
                </c:pt>
              </c:numCache>
            </c:numRef>
          </c:cat>
          <c:val>
            <c:numRef>
              <c:f>PoliceProceedings!$C$6:$C$35</c:f>
              <c:numCache>
                <c:formatCode>_-* #,##0_-;\-* #,##0_-;_-* "-"??_-;_-@_-</c:formatCode>
                <c:ptCount val="30"/>
                <c:pt idx="0">
                  <c:v>65738</c:v>
                </c:pt>
                <c:pt idx="1">
                  <c:v>65734</c:v>
                </c:pt>
                <c:pt idx="2">
                  <c:v>62868</c:v>
                </c:pt>
                <c:pt idx="3">
                  <c:v>60757</c:v>
                </c:pt>
                <c:pt idx="4">
                  <c:v>62290</c:v>
                </c:pt>
                <c:pt idx="5">
                  <c:v>61487</c:v>
                </c:pt>
                <c:pt idx="6">
                  <c:v>58095</c:v>
                </c:pt>
                <c:pt idx="7">
                  <c:v>58131</c:v>
                </c:pt>
                <c:pt idx="8">
                  <c:v>59524</c:v>
                </c:pt>
                <c:pt idx="9">
                  <c:v>58937</c:v>
                </c:pt>
                <c:pt idx="10">
                  <c:v>56642</c:v>
                </c:pt>
                <c:pt idx="11">
                  <c:v>54476</c:v>
                </c:pt>
                <c:pt idx="12">
                  <c:v>54597</c:v>
                </c:pt>
                <c:pt idx="13">
                  <c:v>55236</c:v>
                </c:pt>
                <c:pt idx="14">
                  <c:v>50603</c:v>
                </c:pt>
                <c:pt idx="15">
                  <c:v>49595</c:v>
                </c:pt>
                <c:pt idx="16">
                  <c:v>47877</c:v>
                </c:pt>
                <c:pt idx="17">
                  <c:v>46955</c:v>
                </c:pt>
                <c:pt idx="18">
                  <c:v>43774</c:v>
                </c:pt>
                <c:pt idx="19">
                  <c:v>44533</c:v>
                </c:pt>
                <c:pt idx="20">
                  <c:v>45243</c:v>
                </c:pt>
                <c:pt idx="21">
                  <c:v>44342</c:v>
                </c:pt>
                <c:pt idx="22">
                  <c:v>43254</c:v>
                </c:pt>
                <c:pt idx="23">
                  <c:v>42400</c:v>
                </c:pt>
                <c:pt idx="24">
                  <c:v>42449</c:v>
                </c:pt>
                <c:pt idx="25">
                  <c:v>43250</c:v>
                </c:pt>
                <c:pt idx="26">
                  <c:v>41800</c:v>
                </c:pt>
                <c:pt idx="27">
                  <c:v>45881</c:v>
                </c:pt>
                <c:pt idx="28">
                  <c:v>44931</c:v>
                </c:pt>
                <c:pt idx="29">
                  <c:v>43802</c:v>
                </c:pt>
              </c:numCache>
            </c:numRef>
          </c:val>
        </c:ser>
        <c:ser>
          <c:idx val="1"/>
          <c:order val="1"/>
          <c:tx>
            <c:strRef>
              <c:f>PoliceProceedings!$D$5</c:f>
              <c:strCache>
                <c:ptCount val="1"/>
                <c:pt idx="0">
                  <c:v>Court action</c:v>
                </c:pt>
              </c:strCache>
            </c:strRef>
          </c:tx>
          <c:spPr>
            <a:ln>
              <a:solidFill>
                <a:srgbClr val="C0504D"/>
              </a:solidFill>
            </a:ln>
          </c:spPr>
          <c:marker>
            <c:symbol val="none"/>
          </c:marker>
          <c:cat>
            <c:numRef>
              <c:f>PoliceProceedings!$B$6:$B$35</c:f>
              <c:numCache>
                <c:formatCode>mmm\ yyyy</c:formatCode>
                <c:ptCount val="30"/>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pt idx="27">
                  <c:v>42551</c:v>
                </c:pt>
                <c:pt idx="28">
                  <c:v>42643</c:v>
                </c:pt>
                <c:pt idx="29">
                  <c:v>42705</c:v>
                </c:pt>
              </c:numCache>
            </c:numRef>
          </c:cat>
          <c:val>
            <c:numRef>
              <c:f>PoliceProceedings!$D$6:$D$35</c:f>
              <c:numCache>
                <c:formatCode>_-* #,##0_-;\-* #,##0_-;_-* "-"??_-;_-@_-</c:formatCode>
                <c:ptCount val="30"/>
                <c:pt idx="0">
                  <c:v>48636</c:v>
                </c:pt>
                <c:pt idx="1">
                  <c:v>47166</c:v>
                </c:pt>
                <c:pt idx="2">
                  <c:v>44496</c:v>
                </c:pt>
                <c:pt idx="3">
                  <c:v>42644</c:v>
                </c:pt>
                <c:pt idx="4">
                  <c:v>43729</c:v>
                </c:pt>
                <c:pt idx="5">
                  <c:v>41014</c:v>
                </c:pt>
                <c:pt idx="6">
                  <c:v>38625</c:v>
                </c:pt>
                <c:pt idx="7">
                  <c:v>38869</c:v>
                </c:pt>
                <c:pt idx="8">
                  <c:v>38742</c:v>
                </c:pt>
                <c:pt idx="9">
                  <c:v>36811</c:v>
                </c:pt>
                <c:pt idx="10">
                  <c:v>35239</c:v>
                </c:pt>
                <c:pt idx="11">
                  <c:v>33892</c:v>
                </c:pt>
                <c:pt idx="12">
                  <c:v>34217</c:v>
                </c:pt>
                <c:pt idx="13">
                  <c:v>34357</c:v>
                </c:pt>
                <c:pt idx="14">
                  <c:v>31705</c:v>
                </c:pt>
                <c:pt idx="15">
                  <c:v>31627</c:v>
                </c:pt>
                <c:pt idx="16">
                  <c:v>29408</c:v>
                </c:pt>
                <c:pt idx="17">
                  <c:v>30054</c:v>
                </c:pt>
                <c:pt idx="18">
                  <c:v>28652</c:v>
                </c:pt>
                <c:pt idx="19">
                  <c:v>29213</c:v>
                </c:pt>
                <c:pt idx="20">
                  <c:v>30285</c:v>
                </c:pt>
                <c:pt idx="21">
                  <c:v>29495</c:v>
                </c:pt>
                <c:pt idx="22">
                  <c:v>28943</c:v>
                </c:pt>
                <c:pt idx="23">
                  <c:v>28704</c:v>
                </c:pt>
                <c:pt idx="24">
                  <c:v>29418</c:v>
                </c:pt>
                <c:pt idx="25">
                  <c:v>29927</c:v>
                </c:pt>
                <c:pt idx="26">
                  <c:v>29362</c:v>
                </c:pt>
                <c:pt idx="27">
                  <c:v>30021</c:v>
                </c:pt>
                <c:pt idx="28">
                  <c:v>30569</c:v>
                </c:pt>
                <c:pt idx="29">
                  <c:v>30461</c:v>
                </c:pt>
              </c:numCache>
            </c:numRef>
          </c:val>
        </c:ser>
        <c:ser>
          <c:idx val="2"/>
          <c:order val="2"/>
          <c:tx>
            <c:strRef>
              <c:f>PoliceProceedings!$E$5</c:f>
              <c:strCache>
                <c:ptCount val="1"/>
                <c:pt idx="0">
                  <c:v>Non-court action</c:v>
                </c:pt>
              </c:strCache>
            </c:strRef>
          </c:tx>
          <c:spPr>
            <a:ln>
              <a:solidFill>
                <a:schemeClr val="accent3">
                  <a:lumMod val="75000"/>
                </a:schemeClr>
              </a:solidFill>
            </a:ln>
          </c:spPr>
          <c:marker>
            <c:symbol val="none"/>
          </c:marker>
          <c:cat>
            <c:numRef>
              <c:f>PoliceProceedings!$B$6:$B$35</c:f>
              <c:numCache>
                <c:formatCode>mmm\ yyyy</c:formatCode>
                <c:ptCount val="30"/>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pt idx="27">
                  <c:v>42551</c:v>
                </c:pt>
                <c:pt idx="28">
                  <c:v>42643</c:v>
                </c:pt>
                <c:pt idx="29">
                  <c:v>42705</c:v>
                </c:pt>
              </c:numCache>
            </c:numRef>
          </c:cat>
          <c:val>
            <c:numRef>
              <c:f>PoliceProceedings!$E$6:$E$35</c:f>
              <c:numCache>
                <c:formatCode>_-* #,##0_-;\-* #,##0_-;_-* "-"??_-;_-@_-</c:formatCode>
                <c:ptCount val="30"/>
                <c:pt idx="0">
                  <c:v>17102</c:v>
                </c:pt>
                <c:pt idx="1">
                  <c:v>18568</c:v>
                </c:pt>
                <c:pt idx="2">
                  <c:v>18372</c:v>
                </c:pt>
                <c:pt idx="3">
                  <c:v>18113</c:v>
                </c:pt>
                <c:pt idx="4">
                  <c:v>18561</c:v>
                </c:pt>
                <c:pt idx="5">
                  <c:v>20473</c:v>
                </c:pt>
                <c:pt idx="6">
                  <c:v>19470</c:v>
                </c:pt>
                <c:pt idx="7">
                  <c:v>19262</c:v>
                </c:pt>
                <c:pt idx="8">
                  <c:v>20782</c:v>
                </c:pt>
                <c:pt idx="9">
                  <c:v>22126</c:v>
                </c:pt>
                <c:pt idx="10">
                  <c:v>21403</c:v>
                </c:pt>
                <c:pt idx="11">
                  <c:v>20584</c:v>
                </c:pt>
                <c:pt idx="12">
                  <c:v>20380</c:v>
                </c:pt>
                <c:pt idx="13">
                  <c:v>20879</c:v>
                </c:pt>
                <c:pt idx="14">
                  <c:v>18898</c:v>
                </c:pt>
                <c:pt idx="15">
                  <c:v>17968</c:v>
                </c:pt>
                <c:pt idx="16">
                  <c:v>18469</c:v>
                </c:pt>
                <c:pt idx="17">
                  <c:v>16901</c:v>
                </c:pt>
                <c:pt idx="18">
                  <c:v>15122</c:v>
                </c:pt>
                <c:pt idx="19">
                  <c:v>15320</c:v>
                </c:pt>
                <c:pt idx="20">
                  <c:v>14958</c:v>
                </c:pt>
                <c:pt idx="21">
                  <c:v>14847</c:v>
                </c:pt>
                <c:pt idx="22">
                  <c:v>14311</c:v>
                </c:pt>
                <c:pt idx="23">
                  <c:v>13696</c:v>
                </c:pt>
                <c:pt idx="24">
                  <c:v>13031</c:v>
                </c:pt>
                <c:pt idx="25">
                  <c:v>13323</c:v>
                </c:pt>
                <c:pt idx="26">
                  <c:v>12438</c:v>
                </c:pt>
                <c:pt idx="27">
                  <c:v>15860</c:v>
                </c:pt>
                <c:pt idx="28">
                  <c:v>14362</c:v>
                </c:pt>
                <c:pt idx="29">
                  <c:v>13341</c:v>
                </c:pt>
              </c:numCache>
            </c:numRef>
          </c:val>
        </c:ser>
        <c:marker val="1"/>
        <c:axId val="394689152"/>
        <c:axId val="394707712"/>
      </c:lineChart>
      <c:dateAx>
        <c:axId val="394689152"/>
        <c:scaling>
          <c:orientation val="minMax"/>
        </c:scaling>
        <c:axPos val="b"/>
        <c:title>
          <c:tx>
            <c:rich>
              <a:bodyPr/>
              <a:lstStyle/>
              <a:p>
                <a:pPr>
                  <a:defRPr sz="2000" b="0"/>
                </a:pPr>
                <a:r>
                  <a:rPr lang="en-NZ" sz="2000" b="0"/>
                  <a:t>Quarterly data</a:t>
                </a:r>
              </a:p>
            </c:rich>
          </c:tx>
          <c:layout>
            <c:manualLayout>
              <c:xMode val="edge"/>
              <c:yMode val="edge"/>
              <c:x val="0.81108311111111109"/>
              <c:y val="0.91521555555555567"/>
            </c:manualLayout>
          </c:layout>
        </c:title>
        <c:numFmt formatCode="yyyy" sourceLinked="0"/>
        <c:majorTickMark val="in"/>
        <c:tickLblPos val="nextTo"/>
        <c:txPr>
          <a:bodyPr rot="0"/>
          <a:lstStyle/>
          <a:p>
            <a:pPr>
              <a:defRPr sz="2000"/>
            </a:pPr>
            <a:endParaRPr lang="en-US"/>
          </a:p>
        </c:txPr>
        <c:crossAx val="394707712"/>
        <c:crosses val="autoZero"/>
        <c:lblOffset val="100"/>
        <c:baseTimeUnit val="months"/>
        <c:majorUnit val="12"/>
        <c:majorTimeUnit val="months"/>
        <c:minorUnit val="3"/>
        <c:minorTimeUnit val="months"/>
      </c:dateAx>
      <c:valAx>
        <c:axId val="394707712"/>
        <c:scaling>
          <c:orientation val="minMax"/>
        </c:scaling>
        <c:axPos val="l"/>
        <c:numFmt formatCode="#,##0" sourceLinked="0"/>
        <c:majorTickMark val="none"/>
        <c:tickLblPos val="nextTo"/>
        <c:txPr>
          <a:bodyPr/>
          <a:lstStyle/>
          <a:p>
            <a:pPr>
              <a:defRPr sz="2000"/>
            </a:pPr>
            <a:endParaRPr lang="en-US"/>
          </a:p>
        </c:txPr>
        <c:crossAx val="394689152"/>
        <c:crossesAt val="0"/>
        <c:crossBetween val="between"/>
        <c:dispUnits>
          <c:builtInUnit val="thousands"/>
          <c:dispUnitsLbl>
            <c:txPr>
              <a:bodyPr/>
              <a:lstStyle/>
              <a:p>
                <a:pPr>
                  <a:defRPr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1299" l="0.70000000000000062" r="0.70000000000000062" t="0.75000000000001299"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8.7552976190480095E-2"/>
          <c:y val="0.18082462962962931"/>
          <c:w val="0.86162222222222262"/>
          <c:h val="0.61935388888888965"/>
        </c:manualLayout>
      </c:layout>
      <c:lineChart>
        <c:grouping val="standard"/>
        <c:ser>
          <c:idx val="0"/>
          <c:order val="0"/>
          <c:tx>
            <c:strRef>
              <c:f>CrownLawTotal!$I$6</c:f>
              <c:strCache>
                <c:ptCount val="1"/>
                <c:pt idx="0">
                  <c:v>Actual</c:v>
                </c:pt>
              </c:strCache>
            </c:strRef>
          </c:tx>
          <c:spPr>
            <a:ln>
              <a:solidFill>
                <a:schemeClr val="tx2"/>
              </a:solidFill>
            </a:ln>
          </c:spPr>
          <c:marker>
            <c:symbol val="none"/>
          </c:marker>
          <c:cat>
            <c:numRef>
              <c:f>CrownLawTotal!$H$7:$H$37</c:f>
              <c:numCache>
                <c:formatCode>mmm\ yyyy</c:formatCode>
                <c:ptCount val="31"/>
                <c:pt idx="0">
                  <c:v>41426</c:v>
                </c:pt>
                <c:pt idx="1">
                  <c:v>41518</c:v>
                </c:pt>
                <c:pt idx="2">
                  <c:v>41609</c:v>
                </c:pt>
                <c:pt idx="3">
                  <c:v>41699</c:v>
                </c:pt>
                <c:pt idx="4">
                  <c:v>41791</c:v>
                </c:pt>
                <c:pt idx="5">
                  <c:v>41883</c:v>
                </c:pt>
                <c:pt idx="6">
                  <c:v>41974</c:v>
                </c:pt>
                <c:pt idx="7">
                  <c:v>42064</c:v>
                </c:pt>
                <c:pt idx="8">
                  <c:v>42156</c:v>
                </c:pt>
                <c:pt idx="9">
                  <c:v>42248</c:v>
                </c:pt>
                <c:pt idx="10">
                  <c:v>42339</c:v>
                </c:pt>
                <c:pt idx="11">
                  <c:v>42430</c:v>
                </c:pt>
                <c:pt idx="12">
                  <c:v>42522</c:v>
                </c:pt>
                <c:pt idx="13">
                  <c:v>42614</c:v>
                </c:pt>
                <c:pt idx="14">
                  <c:v>42705</c:v>
                </c:pt>
                <c:pt idx="15">
                  <c:v>42795</c:v>
                </c:pt>
                <c:pt idx="16">
                  <c:v>42887</c:v>
                </c:pt>
                <c:pt idx="17">
                  <c:v>42979</c:v>
                </c:pt>
                <c:pt idx="18">
                  <c:v>43070</c:v>
                </c:pt>
                <c:pt idx="19">
                  <c:v>43160</c:v>
                </c:pt>
                <c:pt idx="20">
                  <c:v>43252</c:v>
                </c:pt>
                <c:pt idx="21">
                  <c:v>43344</c:v>
                </c:pt>
                <c:pt idx="22">
                  <c:v>43435</c:v>
                </c:pt>
                <c:pt idx="23">
                  <c:v>43525</c:v>
                </c:pt>
                <c:pt idx="24">
                  <c:v>43617</c:v>
                </c:pt>
                <c:pt idx="25">
                  <c:v>43709</c:v>
                </c:pt>
                <c:pt idx="26">
                  <c:v>43800</c:v>
                </c:pt>
                <c:pt idx="27">
                  <c:v>43891</c:v>
                </c:pt>
                <c:pt idx="28">
                  <c:v>43983</c:v>
                </c:pt>
                <c:pt idx="29">
                  <c:v>44075</c:v>
                </c:pt>
                <c:pt idx="30">
                  <c:v>44166</c:v>
                </c:pt>
              </c:numCache>
            </c:numRef>
          </c:cat>
          <c:val>
            <c:numRef>
              <c:f>CrownLawTotal!$I$7:$I$33</c:f>
              <c:numCache>
                <c:formatCode>#,##0</c:formatCode>
                <c:ptCount val="27"/>
                <c:pt idx="0">
                  <c:v>#N/A</c:v>
                </c:pt>
                <c:pt idx="1">
                  <c:v>1456</c:v>
                </c:pt>
                <c:pt idx="2">
                  <c:v>1338</c:v>
                </c:pt>
                <c:pt idx="3">
                  <c:v>977</c:v>
                </c:pt>
                <c:pt idx="4">
                  <c:v>1163</c:v>
                </c:pt>
                <c:pt idx="5">
                  <c:v>1289</c:v>
                </c:pt>
                <c:pt idx="6">
                  <c:v>1280</c:v>
                </c:pt>
                <c:pt idx="7">
                  <c:v>918</c:v>
                </c:pt>
                <c:pt idx="8">
                  <c:v>1096</c:v>
                </c:pt>
                <c:pt idx="9">
                  <c:v>1346</c:v>
                </c:pt>
                <c:pt idx="10">
                  <c:v>1342</c:v>
                </c:pt>
                <c:pt idx="11">
                  <c:v>1036</c:v>
                </c:pt>
                <c:pt idx="12">
                  <c:v>1361</c:v>
                </c:pt>
                <c:pt idx="13">
                  <c:v>1358</c:v>
                </c:pt>
                <c:pt idx="14">
                  <c:v>1321</c:v>
                </c:pt>
                <c:pt idx="15">
                  <c:v>#N/A</c:v>
                </c:pt>
                <c:pt idx="16">
                  <c:v>#N/A</c:v>
                </c:pt>
                <c:pt idx="17">
                  <c:v>#N/A</c:v>
                </c:pt>
                <c:pt idx="18">
                  <c:v>#N/A</c:v>
                </c:pt>
                <c:pt idx="19">
                  <c:v>#N/A</c:v>
                </c:pt>
                <c:pt idx="20">
                  <c:v>#N/A</c:v>
                </c:pt>
                <c:pt idx="21">
                  <c:v>#N/A</c:v>
                </c:pt>
                <c:pt idx="22">
                  <c:v>#N/A</c:v>
                </c:pt>
                <c:pt idx="23">
                  <c:v>#N/A</c:v>
                </c:pt>
                <c:pt idx="24">
                  <c:v>#N/A</c:v>
                </c:pt>
                <c:pt idx="25">
                  <c:v>#N/A</c:v>
                </c:pt>
                <c:pt idx="26">
                  <c:v>#N/A</c:v>
                </c:pt>
              </c:numCache>
            </c:numRef>
          </c:val>
        </c:ser>
        <c:ser>
          <c:idx val="1"/>
          <c:order val="1"/>
          <c:tx>
            <c:strRef>
              <c:f>CrownLawTotal!$J$6</c:f>
              <c:strCache>
                <c:ptCount val="1"/>
                <c:pt idx="0">
                  <c:v>Forecast</c:v>
                </c:pt>
              </c:strCache>
            </c:strRef>
          </c:tx>
          <c:spPr>
            <a:ln>
              <a:solidFill>
                <a:srgbClr val="1F497D">
                  <a:alpha val="39000"/>
                </a:srgbClr>
              </a:solidFill>
            </a:ln>
          </c:spPr>
          <c:marker>
            <c:symbol val="none"/>
          </c:marker>
          <c:cat>
            <c:numRef>
              <c:f>CrownLawTotal!$H$7:$H$37</c:f>
              <c:numCache>
                <c:formatCode>mmm\ yyyy</c:formatCode>
                <c:ptCount val="31"/>
                <c:pt idx="0">
                  <c:v>41426</c:v>
                </c:pt>
                <c:pt idx="1">
                  <c:v>41518</c:v>
                </c:pt>
                <c:pt idx="2">
                  <c:v>41609</c:v>
                </c:pt>
                <c:pt idx="3">
                  <c:v>41699</c:v>
                </c:pt>
                <c:pt idx="4">
                  <c:v>41791</c:v>
                </c:pt>
                <c:pt idx="5">
                  <c:v>41883</c:v>
                </c:pt>
                <c:pt idx="6">
                  <c:v>41974</c:v>
                </c:pt>
                <c:pt idx="7">
                  <c:v>42064</c:v>
                </c:pt>
                <c:pt idx="8">
                  <c:v>42156</c:v>
                </c:pt>
                <c:pt idx="9">
                  <c:v>42248</c:v>
                </c:pt>
                <c:pt idx="10">
                  <c:v>42339</c:v>
                </c:pt>
                <c:pt idx="11">
                  <c:v>42430</c:v>
                </c:pt>
                <c:pt idx="12">
                  <c:v>42522</c:v>
                </c:pt>
                <c:pt idx="13">
                  <c:v>42614</c:v>
                </c:pt>
                <c:pt idx="14">
                  <c:v>42705</c:v>
                </c:pt>
                <c:pt idx="15">
                  <c:v>42795</c:v>
                </c:pt>
                <c:pt idx="16">
                  <c:v>42887</c:v>
                </c:pt>
                <c:pt idx="17">
                  <c:v>42979</c:v>
                </c:pt>
                <c:pt idx="18">
                  <c:v>43070</c:v>
                </c:pt>
                <c:pt idx="19">
                  <c:v>43160</c:v>
                </c:pt>
                <c:pt idx="20">
                  <c:v>43252</c:v>
                </c:pt>
                <c:pt idx="21">
                  <c:v>43344</c:v>
                </c:pt>
                <c:pt idx="22">
                  <c:v>43435</c:v>
                </c:pt>
                <c:pt idx="23">
                  <c:v>43525</c:v>
                </c:pt>
                <c:pt idx="24">
                  <c:v>43617</c:v>
                </c:pt>
                <c:pt idx="25">
                  <c:v>43709</c:v>
                </c:pt>
                <c:pt idx="26">
                  <c:v>43800</c:v>
                </c:pt>
                <c:pt idx="27">
                  <c:v>43891</c:v>
                </c:pt>
                <c:pt idx="28">
                  <c:v>43983</c:v>
                </c:pt>
                <c:pt idx="29">
                  <c:v>44075</c:v>
                </c:pt>
                <c:pt idx="30">
                  <c:v>44166</c:v>
                </c:pt>
              </c:numCache>
            </c:numRef>
          </c:cat>
          <c:val>
            <c:numRef>
              <c:f>CrownLawTotal!$J$7:$J$37</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1381.5347234713181</c:v>
                </c:pt>
                <c:pt idx="15">
                  <c:v>1111.7944830821025</c:v>
                </c:pt>
                <c:pt idx="16">
                  <c:v>1434.5902764232314</c:v>
                </c:pt>
                <c:pt idx="17">
                  <c:v>1470.7955827770447</c:v>
                </c:pt>
                <c:pt idx="18">
                  <c:v>1419.6235994537053</c:v>
                </c:pt>
                <c:pt idx="19">
                  <c:v>1144.8435836937599</c:v>
                </c:pt>
                <c:pt idx="20">
                  <c:v>1475.7243770348891</c:v>
                </c:pt>
                <c:pt idx="21">
                  <c:v>1520.014683388702</c:v>
                </c:pt>
                <c:pt idx="22">
                  <c:v>1476.9277000653628</c:v>
                </c:pt>
                <c:pt idx="23">
                  <c:v>1188.2926843054174</c:v>
                </c:pt>
                <c:pt idx="24">
                  <c:v>1512.3484776465466</c:v>
                </c:pt>
                <c:pt idx="25">
                  <c:v>1549.8137840003596</c:v>
                </c:pt>
                <c:pt idx="26">
                  <c:v>1499.9018006770202</c:v>
                </c:pt>
                <c:pt idx="27">
                  <c:v>1197.1546843054175</c:v>
                </c:pt>
                <c:pt idx="28">
                  <c:v>1526.9434776465464</c:v>
                </c:pt>
                <c:pt idx="29">
                  <c:v>1570.1417840003596</c:v>
                </c:pt>
                <c:pt idx="30">
                  <c:v>1525.9628006770201</c:v>
                </c:pt>
              </c:numCache>
            </c:numRef>
          </c:val>
        </c:ser>
        <c:marker val="1"/>
        <c:axId val="412832128"/>
        <c:axId val="412834048"/>
      </c:lineChart>
      <c:dateAx>
        <c:axId val="412832128"/>
        <c:scaling>
          <c:orientation val="minMax"/>
          <c:max val="44166"/>
          <c:min val="41518"/>
        </c:scaling>
        <c:axPos val="b"/>
        <c:title>
          <c:tx>
            <c:rich>
              <a:bodyPr/>
              <a:lstStyle/>
              <a:p>
                <a:pPr>
                  <a:defRPr sz="1800" b="0"/>
                </a:pPr>
                <a:r>
                  <a:rPr lang="en-NZ" sz="1800" b="0"/>
                  <a:t>Quarterly data</a:t>
                </a:r>
              </a:p>
            </c:rich>
          </c:tx>
          <c:layout>
            <c:manualLayout>
              <c:xMode val="edge"/>
              <c:yMode val="edge"/>
              <c:x val="0.8332563089536722"/>
              <c:y val="0.92879529827448182"/>
            </c:manualLayout>
          </c:layout>
        </c:title>
        <c:numFmt formatCode="yyyy" sourceLinked="0"/>
        <c:majorTickMark val="in"/>
        <c:tickLblPos val="nextTo"/>
        <c:txPr>
          <a:bodyPr rot="0"/>
          <a:lstStyle/>
          <a:p>
            <a:pPr>
              <a:defRPr sz="1800"/>
            </a:pPr>
            <a:endParaRPr lang="en-US"/>
          </a:p>
        </c:txPr>
        <c:crossAx val="412834048"/>
        <c:crosses val="autoZero"/>
        <c:lblOffset val="100"/>
        <c:baseTimeUnit val="months"/>
        <c:majorUnit val="12"/>
        <c:majorTimeUnit val="months"/>
        <c:minorUnit val="3"/>
        <c:minorTimeUnit val="months"/>
      </c:dateAx>
      <c:valAx>
        <c:axId val="412834048"/>
        <c:scaling>
          <c:orientation val="minMax"/>
          <c:max val="1800"/>
          <c:min val="0"/>
        </c:scaling>
        <c:axPos val="l"/>
        <c:title>
          <c:tx>
            <c:rich>
              <a:bodyPr rot="0" vert="horz"/>
              <a:lstStyle/>
              <a:p>
                <a:pPr>
                  <a:defRPr sz="2400" b="0"/>
                </a:pPr>
                <a:r>
                  <a:rPr lang="en-NZ" sz="2400" b="0"/>
                  <a:t>Total Cases disposed</a:t>
                </a:r>
              </a:p>
            </c:rich>
          </c:tx>
          <c:layout>
            <c:manualLayout>
              <c:xMode val="edge"/>
              <c:yMode val="edge"/>
              <c:x val="2.0395777777777849E-2"/>
              <c:y val="1.5116666666666681E-3"/>
            </c:manualLayout>
          </c:layout>
        </c:title>
        <c:numFmt formatCode="#,##0" sourceLinked="0"/>
        <c:majorTickMark val="none"/>
        <c:tickLblPos val="nextTo"/>
        <c:txPr>
          <a:bodyPr/>
          <a:lstStyle/>
          <a:p>
            <a:pPr>
              <a:defRPr sz="1800"/>
            </a:pPr>
            <a:endParaRPr lang="en-US"/>
          </a:p>
        </c:txPr>
        <c:crossAx val="412832128"/>
        <c:crossesAt val="0"/>
        <c:crossBetween val="between"/>
      </c:valAx>
    </c:plotArea>
    <c:plotVisOnly val="1"/>
  </c:chart>
  <c:spPr>
    <a:ln>
      <a:noFill/>
    </a:ln>
  </c:spPr>
  <c:txPr>
    <a:bodyPr/>
    <a:lstStyle/>
    <a:p>
      <a:pPr>
        <a:defRPr sz="2000">
          <a:latin typeface="Calibri Light" pitchFamily="34" charset="0"/>
        </a:defRPr>
      </a:pPr>
      <a:endParaRPr lang="en-US"/>
    </a:p>
  </c:txPr>
  <c:printSettings>
    <c:headerFooter/>
    <c:pageMargins b="0.75000000000001266" l="0.70000000000000062" r="0.70000000000000062" t="0.75000000000001266"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8937"/>
          <c:h val="0.76290925925928965"/>
        </c:manualLayout>
      </c:layout>
      <c:lineChart>
        <c:grouping val="standard"/>
        <c:ser>
          <c:idx val="0"/>
          <c:order val="0"/>
          <c:tx>
            <c:strRef>
              <c:f>LegalAidJurisdictions!$B$5:$C$5</c:f>
              <c:strCache>
                <c:ptCount val="1"/>
                <c:pt idx="0">
                  <c:v>Criminal</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LegalAidJurisdictions!$B$7:$B$62</c:f>
              <c:numCache>
                <c:formatCode>"$"#,##0</c:formatCode>
                <c:ptCount val="56"/>
                <c:pt idx="0">
                  <c:v>14360708.09</c:v>
                </c:pt>
                <c:pt idx="1">
                  <c:v>14374318.390000001</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22945170.239999998</c:v>
                </c:pt>
                <c:pt idx="12">
                  <c:v>18876302.48</c:v>
                </c:pt>
                <c:pt idx="13">
                  <c:v>19906831.689999998</c:v>
                </c:pt>
                <c:pt idx="14">
                  <c:v>17543075.920000002</c:v>
                </c:pt>
                <c:pt idx="15">
                  <c:v>16632886.41</c:v>
                </c:pt>
                <c:pt idx="16">
                  <c:v>16266017.020099999</c:v>
                </c:pt>
                <c:pt idx="17">
                  <c:v>15153677.280000001</c:v>
                </c:pt>
                <c:pt idx="18">
                  <c:v>13788121.640000001</c:v>
                </c:pt>
                <c:pt idx="19">
                  <c:v>10743755.470000001</c:v>
                </c:pt>
                <c:pt idx="20">
                  <c:v>13750320.129999999</c:v>
                </c:pt>
                <c:pt idx="21">
                  <c:v>14199833.039999999</c:v>
                </c:pt>
                <c:pt idx="22">
                  <c:v>9828201.1999999993</c:v>
                </c:pt>
                <c:pt idx="23">
                  <c:v>7204589.8500000006</c:v>
                </c:pt>
                <c:pt idx="24">
                  <c:v>11153730.530000001</c:v>
                </c:pt>
                <c:pt idx="25">
                  <c:v>13778214.84</c:v>
                </c:pt>
                <c:pt idx="26">
                  <c:v>11148116.050000001</c:v>
                </c:pt>
                <c:pt idx="27">
                  <c:v>11534154.619999999</c:v>
                </c:pt>
                <c:pt idx="28">
                  <c:v>14034520.620000001</c:v>
                </c:pt>
                <c:pt idx="29">
                  <c:v>15017774.23</c:v>
                </c:pt>
                <c:pt idx="30">
                  <c:v>12506033.350000001</c:v>
                </c:pt>
                <c:pt idx="31">
                  <c:v>16486556.560000001</c:v>
                </c:pt>
                <c:pt idx="32">
                  <c:v>15397023.380000001</c:v>
                </c:pt>
                <c:pt idx="33">
                  <c:v>15796725.970000001</c:v>
                </c:pt>
                <c:pt idx="34">
                  <c:v>13150679.579999998</c:v>
                </c:pt>
                <c:pt idx="35">
                  <c:v>17732142.77</c:v>
                </c:pt>
                <c:pt idx="36">
                  <c:v>17710965.899999999</c:v>
                </c:pt>
                <c:pt idx="37">
                  <c:v>19872673</c:v>
                </c:pt>
              </c:numCache>
            </c:numRef>
          </c:val>
        </c:ser>
        <c:ser>
          <c:idx val="1"/>
          <c:order val="1"/>
          <c:tx>
            <c:strRef>
              <c:f>LegalAidJurisdictions!$C$6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LegalAidJurisdictions!$C$7:$C$62</c:f>
              <c:numCache>
                <c:formatCode>"$"#,##0</c:formatCode>
                <c:ptCount val="56"/>
                <c:pt idx="36" formatCode="_-&quot;$&quot;* #,##0_-;\-&quot;$&quot;* #,##0_-;_-&quot;$&quot;* &quot;-&quot;??_-;_-@_-">
                  <c:v>18107111.299903855</c:v>
                </c:pt>
                <c:pt idx="37" formatCode="_-&quot;$&quot;* #,##0_-;\-&quot;$&quot;* #,##0_-;_-&quot;$&quot;* &quot;-&quot;??_-;_-@_-">
                  <c:v>18730553.000311565</c:v>
                </c:pt>
                <c:pt idx="38" formatCode="_-&quot;$&quot;* #,##0_-;\-&quot;$&quot;* #,##0_-;_-&quot;$&quot;* &quot;-&quot;??_-;_-@_-">
                  <c:v>14839442.633811563</c:v>
                </c:pt>
                <c:pt idx="39" formatCode="_-&quot;$&quot;* #,##0_-;\-&quot;$&quot;* #,##0_-;_-&quot;$&quot;* &quot;-&quot;??_-;_-@_-">
                  <c:v>19284490.563511562</c:v>
                </c:pt>
                <c:pt idx="40" formatCode="_-&quot;$&quot;* #,##0_-;\-&quot;$&quot;* #,##0_-;_-&quot;$&quot;* &quot;-&quot;??_-;_-@_-">
                  <c:v>19365244.611061797</c:v>
                </c:pt>
                <c:pt idx="41" formatCode="_-&quot;$&quot;* #,##0_-;\-&quot;$&quot;* #,##0_-;_-&quot;$&quot;* &quot;-&quot;??_-;_-@_-">
                  <c:v>19187523.875543617</c:v>
                </c:pt>
                <c:pt idx="42" formatCode="_-&quot;$&quot;* #,##0_-;\-&quot;$&quot;* #,##0_-;_-&quot;$&quot;* &quot;-&quot;??_-;_-@_-">
                  <c:v>15085695.513337867</c:v>
                </c:pt>
                <c:pt idx="43" formatCode="_-&quot;$&quot;* #,##0_-;\-&quot;$&quot;* #,##0_-;_-&quot;$&quot;* &quot;-&quot;??_-;_-@_-">
                  <c:v>19526745.096129917</c:v>
                </c:pt>
                <c:pt idx="44" formatCode="_-&quot;$&quot;* #,##0_-;\-&quot;$&quot;* #,##0_-;_-&quot;$&quot;* &quot;-&quot;??_-;_-@_-">
                  <c:v>19844181.749865156</c:v>
                </c:pt>
                <c:pt idx="45" formatCode="_-&quot;$&quot;* #,##0_-;\-&quot;$&quot;* #,##0_-;_-&quot;$&quot;* &quot;-&quot;??_-;_-@_-">
                  <c:v>19789441.987353288</c:v>
                </c:pt>
                <c:pt idx="46" formatCode="_-&quot;$&quot;* #,##0_-;\-&quot;$&quot;* #,##0_-;_-&quot;$&quot;* &quot;-&quot;??_-;_-@_-">
                  <c:v>15639199.100216353</c:v>
                </c:pt>
                <c:pt idx="47" formatCode="_-&quot;$&quot;* #,##0_-;\-&quot;$&quot;* #,##0_-;_-&quot;$&quot;* &quot;-&quot;??_-;_-@_-">
                  <c:v>20102803.346350119</c:v>
                </c:pt>
                <c:pt idx="48" formatCode="_-&quot;$&quot;* #,##0_-;\-&quot;$&quot;* #,##0_-;_-&quot;$&quot;* &quot;-&quot;??_-;_-@_-">
                  <c:v>20709856.143670399</c:v>
                </c:pt>
                <c:pt idx="49" formatCode="_-&quot;$&quot;* #,##0_-;\-&quot;$&quot;* #,##0_-;_-&quot;$&quot;* &quot;-&quot;??_-;_-@_-">
                  <c:v>20726903.925265215</c:v>
                </c:pt>
                <c:pt idx="50" formatCode="_-&quot;$&quot;* #,##0_-;\-&quot;$&quot;* #,##0_-;_-&quot;$&quot;* &quot;-&quot;??_-;_-@_-">
                  <c:v>16485428.280300133</c:v>
                </c:pt>
                <c:pt idx="51" formatCode="_-&quot;$&quot;* #,##0_-;\-&quot;$&quot;* #,##0_-;_-&quot;$&quot;* &quot;-&quot;??_-;_-@_-">
                  <c:v>21014587.495293848</c:v>
                </c:pt>
                <c:pt idx="52" formatCode="_-&quot;$&quot;* #,##0_-;\-&quot;$&quot;* #,##0_-;_-&quot;$&quot;* &quot;-&quot;??_-;_-@_-">
                  <c:v>21623805.304214969</c:v>
                </c:pt>
                <c:pt idx="53" formatCode="_-&quot;$&quot;* #,##0_-;\-&quot;$&quot;* #,##0_-;_-&quot;$&quot;* &quot;-&quot;??_-;_-@_-">
                  <c:v>21510664.385787815</c:v>
                </c:pt>
                <c:pt idx="54" formatCode="_-&quot;$&quot;* #,##0_-;\-&quot;$&quot;* #,##0_-;_-&quot;$&quot;* &quot;-&quot;??_-;_-@_-">
                  <c:v>17193616.893291924</c:v>
                </c:pt>
                <c:pt idx="55" formatCode="_-&quot;$&quot;* #,##0_-;\-&quot;$&quot;* #,##0_-;_-&quot;$&quot;* &quot;-&quot;??_-;_-@_-">
                  <c:v>21772077.393566713</c:v>
                </c:pt>
              </c:numCache>
            </c:numRef>
          </c:val>
        </c:ser>
        <c:marker val="1"/>
        <c:axId val="413408256"/>
        <c:axId val="413566080"/>
      </c:lineChart>
      <c:dateAx>
        <c:axId val="413408256"/>
        <c:scaling>
          <c:orientation val="minMax"/>
          <c:max val="44377"/>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9681"/>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13566080"/>
        <c:crosses val="autoZero"/>
        <c:auto val="1"/>
        <c:lblOffset val="100"/>
        <c:majorUnit val="24"/>
        <c:majorTimeUnit val="months"/>
        <c:minorUnit val="12"/>
        <c:minorTimeUnit val="months"/>
      </c:dateAx>
      <c:valAx>
        <c:axId val="413566080"/>
        <c:scaling>
          <c:orientation val="minMax"/>
          <c:max val="30000000"/>
          <c:min val="0"/>
        </c:scaling>
        <c:axPos val="l"/>
        <c:title>
          <c:tx>
            <c:rich>
              <a:bodyPr rot="0" vert="horz"/>
              <a:lstStyle/>
              <a:p>
                <a:pPr>
                  <a:defRPr sz="1400" b="0">
                    <a:latin typeface="Calibri Light" pitchFamily="34" charset="0"/>
                  </a:defRPr>
                </a:pPr>
                <a:r>
                  <a:rPr lang="en-NZ" sz="1400" b="0">
                    <a:latin typeface="Calibri Light" pitchFamily="34" charset="0"/>
                  </a:rPr>
                  <a:t>Criminal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13408256"/>
        <c:crosses val="autoZero"/>
        <c:crossBetween val="midCat"/>
        <c:majorUnit val="5000000"/>
      </c:valAx>
    </c:plotArea>
    <c:plotVisOnly val="1"/>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9037"/>
          <c:h val="0.76290925925929043"/>
        </c:manualLayout>
      </c:layout>
      <c:lineChart>
        <c:grouping val="standard"/>
        <c:ser>
          <c:idx val="0"/>
          <c:order val="0"/>
          <c:tx>
            <c:strRef>
              <c:f>LegalAidJurisdictions!$B$5:$E$5</c:f>
              <c:strCache>
                <c:ptCount val="1"/>
                <c:pt idx="0">
                  <c:v>Criminal Family</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LegalAidJurisdictions!$D$7:$D$62</c:f>
              <c:numCache>
                <c:formatCode>"$"#,##0</c:formatCode>
                <c:ptCount val="56"/>
                <c:pt idx="0">
                  <c:v>6984186.160000002</c:v>
                </c:pt>
                <c:pt idx="1">
                  <c:v>7473282.1600000001</c:v>
                </c:pt>
                <c:pt idx="2">
                  <c:v>6413737.4299999997</c:v>
                </c:pt>
                <c:pt idx="3">
                  <c:v>8753604.8800000008</c:v>
                </c:pt>
                <c:pt idx="4">
                  <c:v>8985630.1600000001</c:v>
                </c:pt>
                <c:pt idx="5">
                  <c:v>10206972.91</c:v>
                </c:pt>
                <c:pt idx="6">
                  <c:v>8794582.209999999</c:v>
                </c:pt>
                <c:pt idx="7">
                  <c:v>11653093.6</c:v>
                </c:pt>
                <c:pt idx="8">
                  <c:v>12581191.170000002</c:v>
                </c:pt>
                <c:pt idx="9">
                  <c:v>12596648.98</c:v>
                </c:pt>
                <c:pt idx="10">
                  <c:v>12107463.58</c:v>
                </c:pt>
                <c:pt idx="11">
                  <c:v>17434008.100000001</c:v>
                </c:pt>
                <c:pt idx="12">
                  <c:v>13979840.849999998</c:v>
                </c:pt>
                <c:pt idx="13">
                  <c:v>13604068.329999998</c:v>
                </c:pt>
                <c:pt idx="14">
                  <c:v>13469689.889999999</c:v>
                </c:pt>
                <c:pt idx="15">
                  <c:v>12087022.060000002</c:v>
                </c:pt>
                <c:pt idx="16">
                  <c:v>13461836.100099999</c:v>
                </c:pt>
                <c:pt idx="17">
                  <c:v>13570095.559999999</c:v>
                </c:pt>
                <c:pt idx="18">
                  <c:v>10396516.99</c:v>
                </c:pt>
                <c:pt idx="19">
                  <c:v>15807518.789999999</c:v>
                </c:pt>
                <c:pt idx="20">
                  <c:v>11372074.670000002</c:v>
                </c:pt>
                <c:pt idx="21">
                  <c:v>11967716.850000001</c:v>
                </c:pt>
                <c:pt idx="22">
                  <c:v>8930008.620000001</c:v>
                </c:pt>
                <c:pt idx="23">
                  <c:v>9685267.6600000001</c:v>
                </c:pt>
                <c:pt idx="24">
                  <c:v>11411952.85</c:v>
                </c:pt>
                <c:pt idx="25">
                  <c:v>12283561.199999999</c:v>
                </c:pt>
                <c:pt idx="26">
                  <c:v>9268217.459999999</c:v>
                </c:pt>
                <c:pt idx="27">
                  <c:v>10292635.100000001</c:v>
                </c:pt>
                <c:pt idx="28">
                  <c:v>10213950.130000001</c:v>
                </c:pt>
                <c:pt idx="29">
                  <c:v>11505471.34</c:v>
                </c:pt>
                <c:pt idx="30">
                  <c:v>9090259.7300000004</c:v>
                </c:pt>
                <c:pt idx="31">
                  <c:v>12097090.390000001</c:v>
                </c:pt>
                <c:pt idx="32">
                  <c:v>11444469.59</c:v>
                </c:pt>
                <c:pt idx="33">
                  <c:v>11888662.469999999</c:v>
                </c:pt>
                <c:pt idx="34">
                  <c:v>9119100.8999999985</c:v>
                </c:pt>
                <c:pt idx="35">
                  <c:v>12132854.879999999</c:v>
                </c:pt>
                <c:pt idx="36">
                  <c:v>11241169.08</c:v>
                </c:pt>
                <c:pt idx="37">
                  <c:v>12227787</c:v>
                </c:pt>
              </c:numCache>
            </c:numRef>
          </c:val>
        </c:ser>
        <c:ser>
          <c:idx val="1"/>
          <c:order val="1"/>
          <c:tx>
            <c:strRef>
              <c:f>LegalAidJurisdictions!$E$6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LegalAidJurisdictions!$E$7:$E$62</c:f>
              <c:numCache>
                <c:formatCode>"$"#,##0</c:formatCode>
                <c:ptCount val="56"/>
                <c:pt idx="36" formatCode="_-&quot;$&quot;* #,##0_-;\-&quot;$&quot;* #,##0_-;_-&quot;$&quot;* &quot;-&quot;??_-;_-@_-">
                  <c:v>11534791.860196263</c:v>
                </c:pt>
                <c:pt idx="37" formatCode="_-&quot;$&quot;* #,##0_-;\-&quot;$&quot;* #,##0_-;_-&quot;$&quot;* &quot;-&quot;??_-;_-@_-">
                  <c:v>12199316.820689999</c:v>
                </c:pt>
                <c:pt idx="38" formatCode="_-&quot;$&quot;* #,##0_-;\-&quot;$&quot;* #,##0_-;_-&quot;$&quot;* &quot;-&quot;??_-;_-@_-">
                  <c:v>10200310.107683674</c:v>
                </c:pt>
                <c:pt idx="39" formatCode="_-&quot;$&quot;* #,##0_-;\-&quot;$&quot;* #,##0_-;_-&quot;$&quot;* &quot;-&quot;??_-;_-@_-">
                  <c:v>12529786.014733564</c:v>
                </c:pt>
                <c:pt idx="40" formatCode="_-&quot;$&quot;* #,##0_-;\-&quot;$&quot;* #,##0_-;_-&quot;$&quot;* &quot;-&quot;??_-;_-@_-">
                  <c:v>13052746.695607316</c:v>
                </c:pt>
                <c:pt idx="41" formatCode="_-&quot;$&quot;* #,##0_-;\-&quot;$&quot;* #,##0_-;_-&quot;$&quot;* &quot;-&quot;??_-;_-@_-">
                  <c:v>12717624.80836292</c:v>
                </c:pt>
                <c:pt idx="42" formatCode="_-&quot;$&quot;* #,##0_-;\-&quot;$&quot;* #,##0_-;_-&quot;$&quot;* &quot;-&quot;??_-;_-@_-">
                  <c:v>10632522.89875143</c:v>
                </c:pt>
                <c:pt idx="43" formatCode="_-&quot;$&quot;* #,##0_-;\-&quot;$&quot;* #,##0_-;_-&quot;$&quot;* &quot;-&quot;??_-;_-@_-">
                  <c:v>13052398.388187349</c:v>
                </c:pt>
                <c:pt idx="44" formatCode="_-&quot;$&quot;* #,##0_-;\-&quot;$&quot;* #,##0_-;_-&quot;$&quot;* &quot;-&quot;??_-;_-@_-">
                  <c:v>13536296.854099803</c:v>
                </c:pt>
                <c:pt idx="45" formatCode="_-&quot;$&quot;* #,##0_-;\-&quot;$&quot;* #,##0_-;_-&quot;$&quot;* &quot;-&quot;??_-;_-@_-">
                  <c:v>13225607.758440072</c:v>
                </c:pt>
                <c:pt idx="46" formatCode="_-&quot;$&quot;* #,##0_-;\-&quot;$&quot;* #,##0_-;_-&quot;$&quot;* &quot;-&quot;??_-;_-@_-">
                  <c:v>11038308.33204364</c:v>
                </c:pt>
                <c:pt idx="47" formatCode="_-&quot;$&quot;* #,##0_-;\-&quot;$&quot;* #,##0_-;_-&quot;$&quot;* &quot;-&quot;??_-;_-@_-">
                  <c:v>13546258.06643186</c:v>
                </c:pt>
                <c:pt idx="48" formatCode="_-&quot;$&quot;* #,##0_-;\-&quot;$&quot;* #,##0_-;_-&quot;$&quot;* &quot;-&quot;??_-;_-@_-">
                  <c:v>13449164.31598204</c:v>
                </c:pt>
                <c:pt idx="49" formatCode="_-&quot;$&quot;* #,##0_-;\-&quot;$&quot;* #,##0_-;_-&quot;$&quot;* &quot;-&quot;??_-;_-@_-">
                  <c:v>13138498.604270348</c:v>
                </c:pt>
                <c:pt idx="50" formatCode="_-&quot;$&quot;* #,##0_-;\-&quot;$&quot;* #,##0_-;_-&quot;$&quot;* &quot;-&quot;??_-;_-@_-">
                  <c:v>10951211.449785024</c:v>
                </c:pt>
                <c:pt idx="51" formatCode="_-&quot;$&quot;* #,##0_-;\-&quot;$&quot;* #,##0_-;_-&quot;$&quot;* &quot;-&quot;??_-;_-@_-">
                  <c:v>13459167.772653056</c:v>
                </c:pt>
                <c:pt idx="52" formatCode="_-&quot;$&quot;* #,##0_-;\-&quot;$&quot;* #,##0_-;_-&quot;$&quot;* &quot;-&quot;??_-;_-@_-">
                  <c:v>13449161.983199282</c:v>
                </c:pt>
                <c:pt idx="53" formatCode="_-&quot;$&quot;* #,##0_-;\-&quot;$&quot;* #,##0_-;_-&quot;$&quot;* &quot;-&quot;??_-;_-@_-">
                  <c:v>13138499.227747526</c:v>
                </c:pt>
                <c:pt idx="54" formatCode="_-&quot;$&quot;* #,##0_-;\-&quot;$&quot;* #,##0_-;_-&quot;$&quot;* &quot;-&quot;??_-;_-@_-">
                  <c:v>10951213.635465018</c:v>
                </c:pt>
                <c:pt idx="55" formatCode="_-&quot;$&quot;* #,##0_-;\-&quot;$&quot;* #,##0_-;_-&quot;$&quot;* &quot;-&quot;??_-;_-@_-">
                  <c:v>13459170.812801596</c:v>
                </c:pt>
              </c:numCache>
            </c:numRef>
          </c:val>
        </c:ser>
        <c:marker val="1"/>
        <c:axId val="414045312"/>
        <c:axId val="414047232"/>
      </c:lineChart>
      <c:dateAx>
        <c:axId val="414045312"/>
        <c:scaling>
          <c:orientation val="minMax"/>
          <c:max val="44377"/>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9725"/>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14047232"/>
        <c:crosses val="autoZero"/>
        <c:auto val="1"/>
        <c:lblOffset val="100"/>
        <c:majorUnit val="24"/>
        <c:majorTimeUnit val="months"/>
        <c:minorUnit val="12"/>
        <c:minorTimeUnit val="months"/>
      </c:dateAx>
      <c:valAx>
        <c:axId val="414047232"/>
        <c:scaling>
          <c:orientation val="minMax"/>
          <c:max val="30000000"/>
          <c:min val="0"/>
        </c:scaling>
        <c:axPos val="l"/>
        <c:title>
          <c:tx>
            <c:rich>
              <a:bodyPr rot="0" vert="horz"/>
              <a:lstStyle/>
              <a:p>
                <a:pPr>
                  <a:defRPr sz="1400" b="0">
                    <a:latin typeface="Calibri Light" pitchFamily="34" charset="0"/>
                  </a:defRPr>
                </a:pPr>
                <a:r>
                  <a:rPr lang="en-NZ" sz="1400" b="0">
                    <a:latin typeface="Calibri Light" pitchFamily="34" charset="0"/>
                  </a:rPr>
                  <a:t>Family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14045312"/>
        <c:crosses val="autoZero"/>
        <c:crossBetween val="midCat"/>
        <c:majorUnit val="5000000"/>
      </c:valAx>
    </c:plotArea>
    <c:plotVisOnly val="1"/>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9037"/>
          <c:h val="0.76290925925929043"/>
        </c:manualLayout>
      </c:layout>
      <c:lineChart>
        <c:grouping val="standard"/>
        <c:ser>
          <c:idx val="0"/>
          <c:order val="0"/>
          <c:tx>
            <c:strRef>
              <c:f>LegalAidJurisdictions!$F$5:$G$5</c:f>
              <c:strCache>
                <c:ptCount val="1"/>
                <c:pt idx="0">
                  <c:v>Civil</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LegalAidJurisdictions!$F$7:$F$62</c:f>
              <c:numCache>
                <c:formatCode>"$"#,##0</c:formatCode>
                <c:ptCount val="56"/>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pt idx="32">
                  <c:v>1727738.6500000004</c:v>
                </c:pt>
                <c:pt idx="33">
                  <c:v>1614140.3599999999</c:v>
                </c:pt>
                <c:pt idx="34">
                  <c:v>1118788.49</c:v>
                </c:pt>
                <c:pt idx="35">
                  <c:v>1726315.6600000001</c:v>
                </c:pt>
                <c:pt idx="36">
                  <c:v>1594082.5</c:v>
                </c:pt>
                <c:pt idx="37">
                  <c:v>1772510</c:v>
                </c:pt>
              </c:numCache>
            </c:numRef>
          </c:val>
        </c:ser>
        <c:ser>
          <c:idx val="1"/>
          <c:order val="1"/>
          <c:tx>
            <c:strRef>
              <c:f>LegalAidJurisdictions!$G$6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LegalAidJurisdictions!$G$7:$G$62</c:f>
              <c:numCache>
                <c:formatCode>"$"#,##0</c:formatCode>
                <c:ptCount val="56"/>
                <c:pt idx="36" formatCode="_-&quot;$&quot;* #,##0_-;\-&quot;$&quot;* #,##0_-;_-&quot;$&quot;* &quot;-&quot;??_-;_-@_-">
                  <c:v>1518253.8763922355</c:v>
                </c:pt>
                <c:pt idx="37" formatCode="_-&quot;$&quot;* #,##0_-;\-&quot;$&quot;* #,##0_-;_-&quot;$&quot;* &quot;-&quot;??_-;_-@_-">
                  <c:v>1370531.0015446192</c:v>
                </c:pt>
                <c:pt idx="38" formatCode="_-&quot;$&quot;* #,##0_-;\-&quot;$&quot;* #,##0_-;_-&quot;$&quot;* &quot;-&quot;??_-;_-@_-">
                  <c:v>1231195.6293165793</c:v>
                </c:pt>
                <c:pt idx="39" formatCode="_-&quot;$&quot;* #,##0_-;\-&quot;$&quot;* #,##0_-;_-&quot;$&quot;* &quot;-&quot;??_-;_-@_-">
                  <c:v>1444882.7840790518</c:v>
                </c:pt>
                <c:pt idx="40" formatCode="_-&quot;$&quot;* #,##0_-;\-&quot;$&quot;* #,##0_-;_-&quot;$&quot;* &quot;-&quot;??_-;_-@_-">
                  <c:v>1715936.5545370607</c:v>
                </c:pt>
                <c:pt idx="41" formatCode="_-&quot;$&quot;* #,##0_-;\-&quot;$&quot;* #,##0_-;_-&quot;$&quot;* &quot;-&quot;??_-;_-@_-">
                  <c:v>1391348.310877458</c:v>
                </c:pt>
                <c:pt idx="42" formatCode="_-&quot;$&quot;* #,##0_-;\-&quot;$&quot;* #,##0_-;_-&quot;$&quot;* &quot;-&quot;??_-;_-@_-">
                  <c:v>1235237.9288265868</c:v>
                </c:pt>
                <c:pt idx="43" formatCode="_-&quot;$&quot;* #,##0_-;\-&quot;$&quot;* #,##0_-;_-&quot;$&quot;* &quot;-&quot;??_-;_-@_-">
                  <c:v>1485276.179336715</c:v>
                </c:pt>
                <c:pt idx="44" formatCode="_-&quot;$&quot;* #,##0_-;\-&quot;$&quot;* #,##0_-;_-&quot;$&quot;* &quot;-&quot;??_-;_-@_-">
                  <c:v>1708856.9409595011</c:v>
                </c:pt>
                <c:pt idx="45" formatCode="_-&quot;$&quot;* #,##0_-;\-&quot;$&quot;* #,##0_-;_-&quot;$&quot;* &quot;-&quot;??_-;_-@_-">
                  <c:v>1487404.7553505613</c:v>
                </c:pt>
                <c:pt idx="46" formatCode="_-&quot;$&quot;* #,##0_-;\-&quot;$&quot;* #,##0_-;_-&quot;$&quot;* &quot;-&quot;??_-;_-@_-">
                  <c:v>1309270.8916265108</c:v>
                </c:pt>
                <c:pt idx="47" formatCode="_-&quot;$&quot;* #,##0_-;\-&quot;$&quot;* #,##0_-;_-&quot;$&quot;* &quot;-&quot;??_-;_-@_-">
                  <c:v>1546840.0175726153</c:v>
                </c:pt>
                <c:pt idx="48" formatCode="_-&quot;$&quot;* #,##0_-;\-&quot;$&quot;* #,##0_-;_-&quot;$&quot;* &quot;-&quot;??_-;_-@_-">
                  <c:v>1770990.9568137091</c:v>
                </c:pt>
                <c:pt idx="49" formatCode="_-&quot;$&quot;* #,##0_-;\-&quot;$&quot;* #,##0_-;_-&quot;$&quot;* &quot;-&quot;??_-;_-@_-">
                  <c:v>1442195.8101489507</c:v>
                </c:pt>
                <c:pt idx="50" formatCode="_-&quot;$&quot;* #,##0_-;\-&quot;$&quot;* #,##0_-;_-&quot;$&quot;* &quot;-&quot;??_-;_-@_-">
                  <c:v>1261841.8110931562</c:v>
                </c:pt>
                <c:pt idx="51" formatCode="_-&quot;$&quot;* #,##0_-;\-&quot;$&quot;* #,##0_-;_-&quot;$&quot;* &quot;-&quot;??_-;_-@_-">
                  <c:v>1494312.8109923194</c:v>
                </c:pt>
                <c:pt idx="52" formatCode="_-&quot;$&quot;* #,##0_-;\-&quot;$&quot;* #,##0_-;_-&quot;$&quot;* &quot;-&quot;??_-;_-@_-">
                  <c:v>1720551.3101623929</c:v>
                </c:pt>
                <c:pt idx="53" formatCode="_-&quot;$&quot;* #,##0_-;\-&quot;$&quot;* #,##0_-;_-&quot;$&quot;* &quot;-&quot;??_-;_-@_-">
                  <c:v>1451678.9182548004</c:v>
                </c:pt>
                <c:pt idx="54" formatCode="_-&quot;$&quot;* #,##0_-;\-&quot;$&quot;* #,##0_-;_-&quot;$&quot;* &quot;-&quot;??_-;_-@_-">
                  <c:v>1283138.4306747688</c:v>
                </c:pt>
                <c:pt idx="55" formatCode="_-&quot;$&quot;* #,##0_-;\-&quot;$&quot;* #,##0_-;_-&quot;$&quot;* &quot;-&quot;??_-;_-@_-">
                  <c:v>1529153.3854040718</c:v>
                </c:pt>
              </c:numCache>
            </c:numRef>
          </c:val>
        </c:ser>
        <c:marker val="1"/>
        <c:axId val="414661632"/>
        <c:axId val="414672000"/>
      </c:lineChart>
      <c:dateAx>
        <c:axId val="414661632"/>
        <c:scaling>
          <c:orientation val="minMax"/>
          <c:max val="44377"/>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9725"/>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14672000"/>
        <c:crosses val="autoZero"/>
        <c:auto val="1"/>
        <c:lblOffset val="100"/>
        <c:majorUnit val="24"/>
        <c:majorTimeUnit val="months"/>
        <c:minorUnit val="12"/>
        <c:minorTimeUnit val="months"/>
      </c:dateAx>
      <c:valAx>
        <c:axId val="414672000"/>
        <c:scaling>
          <c:orientation val="minMax"/>
          <c:max val="3000000"/>
          <c:min val="0"/>
        </c:scaling>
        <c:axPos val="l"/>
        <c:title>
          <c:tx>
            <c:rich>
              <a:bodyPr rot="0" vert="horz"/>
              <a:lstStyle/>
              <a:p>
                <a:pPr>
                  <a:defRPr sz="1400" b="0">
                    <a:latin typeface="Calibri Light" pitchFamily="34" charset="0"/>
                  </a:defRPr>
                </a:pPr>
                <a:r>
                  <a:rPr lang="en-NZ" sz="1400" b="0">
                    <a:latin typeface="Calibri Light" pitchFamily="34" charset="0"/>
                  </a:rPr>
                  <a:t>Civil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14661632"/>
        <c:crosses val="autoZero"/>
        <c:crossBetween val="midCat"/>
        <c:majorUnit val="1000000"/>
      </c:valAx>
    </c:plotArea>
    <c:plotVisOnly val="1"/>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7.5288555555555498E-2"/>
          <c:y val="9.8857905982910291E-2"/>
          <c:w val="0.81955066666666654"/>
          <c:h val="0.72977988762235413"/>
        </c:manualLayout>
      </c:layout>
      <c:lineChart>
        <c:grouping val="standard"/>
        <c:ser>
          <c:idx val="0"/>
          <c:order val="0"/>
          <c:tx>
            <c:strRef>
              <c:f>LegalAidJurisdictions!$B$5:$C$5</c:f>
              <c:strCache>
                <c:ptCount val="1"/>
                <c:pt idx="0">
                  <c:v>Criminal</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LegalAidJurisdictions!$B$7:$B$62</c:f>
              <c:numCache>
                <c:formatCode>"$"#,##0</c:formatCode>
                <c:ptCount val="56"/>
                <c:pt idx="0">
                  <c:v>14360708.09</c:v>
                </c:pt>
                <c:pt idx="1">
                  <c:v>14374318.390000001</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22945170.239999998</c:v>
                </c:pt>
                <c:pt idx="12">
                  <c:v>18876302.48</c:v>
                </c:pt>
                <c:pt idx="13">
                  <c:v>19906831.689999998</c:v>
                </c:pt>
                <c:pt idx="14">
                  <c:v>17543075.920000002</c:v>
                </c:pt>
                <c:pt idx="15">
                  <c:v>16632886.41</c:v>
                </c:pt>
                <c:pt idx="16">
                  <c:v>16266017.020099999</c:v>
                </c:pt>
                <c:pt idx="17">
                  <c:v>15153677.280000001</c:v>
                </c:pt>
                <c:pt idx="18">
                  <c:v>13788121.640000001</c:v>
                </c:pt>
                <c:pt idx="19">
                  <c:v>10743755.470000001</c:v>
                </c:pt>
                <c:pt idx="20">
                  <c:v>13750320.129999999</c:v>
                </c:pt>
                <c:pt idx="21">
                  <c:v>14199833.039999999</c:v>
                </c:pt>
                <c:pt idx="22">
                  <c:v>9828201.1999999993</c:v>
                </c:pt>
                <c:pt idx="23">
                  <c:v>7204589.8500000006</c:v>
                </c:pt>
                <c:pt idx="24">
                  <c:v>11153730.530000001</c:v>
                </c:pt>
                <c:pt idx="25">
                  <c:v>13778214.84</c:v>
                </c:pt>
                <c:pt idx="26">
                  <c:v>11148116.050000001</c:v>
                </c:pt>
                <c:pt idx="27">
                  <c:v>11534154.619999999</c:v>
                </c:pt>
                <c:pt idx="28">
                  <c:v>14034520.620000001</c:v>
                </c:pt>
                <c:pt idx="29">
                  <c:v>15017774.23</c:v>
                </c:pt>
                <c:pt idx="30">
                  <c:v>12506033.350000001</c:v>
                </c:pt>
                <c:pt idx="31">
                  <c:v>16486556.560000001</c:v>
                </c:pt>
                <c:pt idx="32">
                  <c:v>15397023.380000001</c:v>
                </c:pt>
                <c:pt idx="33">
                  <c:v>15796725.970000001</c:v>
                </c:pt>
                <c:pt idx="34">
                  <c:v>13150679.579999998</c:v>
                </c:pt>
                <c:pt idx="35">
                  <c:v>17732142.77</c:v>
                </c:pt>
                <c:pt idx="36">
                  <c:v>17710965.899999999</c:v>
                </c:pt>
                <c:pt idx="37">
                  <c:v>19872673</c:v>
                </c:pt>
              </c:numCache>
            </c:numRef>
          </c:val>
        </c:ser>
        <c:ser>
          <c:idx val="1"/>
          <c:order val="1"/>
          <c:tx>
            <c:strRef>
              <c:f>LegalAidJurisdictions!$C$6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LegalAidJurisdictions!$C$7:$C$62</c:f>
              <c:numCache>
                <c:formatCode>"$"#,##0</c:formatCode>
                <c:ptCount val="56"/>
                <c:pt idx="36" formatCode="_-&quot;$&quot;* #,##0_-;\-&quot;$&quot;* #,##0_-;_-&quot;$&quot;* &quot;-&quot;??_-;_-@_-">
                  <c:v>18107111.299903855</c:v>
                </c:pt>
                <c:pt idx="37" formatCode="_-&quot;$&quot;* #,##0_-;\-&quot;$&quot;* #,##0_-;_-&quot;$&quot;* &quot;-&quot;??_-;_-@_-">
                  <c:v>18730553.000311565</c:v>
                </c:pt>
                <c:pt idx="38" formatCode="_-&quot;$&quot;* #,##0_-;\-&quot;$&quot;* #,##0_-;_-&quot;$&quot;* &quot;-&quot;??_-;_-@_-">
                  <c:v>14839442.633811563</c:v>
                </c:pt>
                <c:pt idx="39" formatCode="_-&quot;$&quot;* #,##0_-;\-&quot;$&quot;* #,##0_-;_-&quot;$&quot;* &quot;-&quot;??_-;_-@_-">
                  <c:v>19284490.563511562</c:v>
                </c:pt>
                <c:pt idx="40" formatCode="_-&quot;$&quot;* #,##0_-;\-&quot;$&quot;* #,##0_-;_-&quot;$&quot;* &quot;-&quot;??_-;_-@_-">
                  <c:v>19365244.611061797</c:v>
                </c:pt>
                <c:pt idx="41" formatCode="_-&quot;$&quot;* #,##0_-;\-&quot;$&quot;* #,##0_-;_-&quot;$&quot;* &quot;-&quot;??_-;_-@_-">
                  <c:v>19187523.875543617</c:v>
                </c:pt>
                <c:pt idx="42" formatCode="_-&quot;$&quot;* #,##0_-;\-&quot;$&quot;* #,##0_-;_-&quot;$&quot;* &quot;-&quot;??_-;_-@_-">
                  <c:v>15085695.513337867</c:v>
                </c:pt>
                <c:pt idx="43" formatCode="_-&quot;$&quot;* #,##0_-;\-&quot;$&quot;* #,##0_-;_-&quot;$&quot;* &quot;-&quot;??_-;_-@_-">
                  <c:v>19526745.096129917</c:v>
                </c:pt>
                <c:pt idx="44" formatCode="_-&quot;$&quot;* #,##0_-;\-&quot;$&quot;* #,##0_-;_-&quot;$&quot;* &quot;-&quot;??_-;_-@_-">
                  <c:v>19844181.749865156</c:v>
                </c:pt>
                <c:pt idx="45" formatCode="_-&quot;$&quot;* #,##0_-;\-&quot;$&quot;* #,##0_-;_-&quot;$&quot;* &quot;-&quot;??_-;_-@_-">
                  <c:v>19789441.987353288</c:v>
                </c:pt>
                <c:pt idx="46" formatCode="_-&quot;$&quot;* #,##0_-;\-&quot;$&quot;* #,##0_-;_-&quot;$&quot;* &quot;-&quot;??_-;_-@_-">
                  <c:v>15639199.100216353</c:v>
                </c:pt>
                <c:pt idx="47" formatCode="_-&quot;$&quot;* #,##0_-;\-&quot;$&quot;* #,##0_-;_-&quot;$&quot;* &quot;-&quot;??_-;_-@_-">
                  <c:v>20102803.346350119</c:v>
                </c:pt>
                <c:pt idx="48" formatCode="_-&quot;$&quot;* #,##0_-;\-&quot;$&quot;* #,##0_-;_-&quot;$&quot;* &quot;-&quot;??_-;_-@_-">
                  <c:v>20709856.143670399</c:v>
                </c:pt>
                <c:pt idx="49" formatCode="_-&quot;$&quot;* #,##0_-;\-&quot;$&quot;* #,##0_-;_-&quot;$&quot;* &quot;-&quot;??_-;_-@_-">
                  <c:v>20726903.925265215</c:v>
                </c:pt>
                <c:pt idx="50" formatCode="_-&quot;$&quot;* #,##0_-;\-&quot;$&quot;* #,##0_-;_-&quot;$&quot;* &quot;-&quot;??_-;_-@_-">
                  <c:v>16485428.280300133</c:v>
                </c:pt>
                <c:pt idx="51" formatCode="_-&quot;$&quot;* #,##0_-;\-&quot;$&quot;* #,##0_-;_-&quot;$&quot;* &quot;-&quot;??_-;_-@_-">
                  <c:v>21014587.495293848</c:v>
                </c:pt>
                <c:pt idx="52" formatCode="_-&quot;$&quot;* #,##0_-;\-&quot;$&quot;* #,##0_-;_-&quot;$&quot;* &quot;-&quot;??_-;_-@_-">
                  <c:v>21623805.304214969</c:v>
                </c:pt>
                <c:pt idx="53" formatCode="_-&quot;$&quot;* #,##0_-;\-&quot;$&quot;* #,##0_-;_-&quot;$&quot;* &quot;-&quot;??_-;_-@_-">
                  <c:v>21510664.385787815</c:v>
                </c:pt>
                <c:pt idx="54" formatCode="_-&quot;$&quot;* #,##0_-;\-&quot;$&quot;* #,##0_-;_-&quot;$&quot;* &quot;-&quot;??_-;_-@_-">
                  <c:v>17193616.893291924</c:v>
                </c:pt>
                <c:pt idx="55" formatCode="_-&quot;$&quot;* #,##0_-;\-&quot;$&quot;* #,##0_-;_-&quot;$&quot;* &quot;-&quot;??_-;_-@_-">
                  <c:v>21772077.393566713</c:v>
                </c:pt>
              </c:numCache>
            </c:numRef>
          </c:val>
        </c:ser>
        <c:ser>
          <c:idx val="2"/>
          <c:order val="2"/>
          <c:tx>
            <c:strRef>
              <c:f>LegalAidJurisdictions!$D$5:$E$5</c:f>
              <c:strCache>
                <c:ptCount val="1"/>
                <c:pt idx="0">
                  <c:v>Family</c:v>
                </c:pt>
              </c:strCache>
            </c:strRef>
          </c:tx>
          <c:spPr>
            <a:ln>
              <a:solidFill>
                <a:srgbClr val="008000"/>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LegalAidJurisdictions!$D$7:$D$62</c:f>
              <c:numCache>
                <c:formatCode>"$"#,##0</c:formatCode>
                <c:ptCount val="56"/>
                <c:pt idx="0">
                  <c:v>6984186.160000002</c:v>
                </c:pt>
                <c:pt idx="1">
                  <c:v>7473282.1600000001</c:v>
                </c:pt>
                <c:pt idx="2">
                  <c:v>6413737.4299999997</c:v>
                </c:pt>
                <c:pt idx="3">
                  <c:v>8753604.8800000008</c:v>
                </c:pt>
                <c:pt idx="4">
                  <c:v>8985630.1600000001</c:v>
                </c:pt>
                <c:pt idx="5">
                  <c:v>10206972.91</c:v>
                </c:pt>
                <c:pt idx="6">
                  <c:v>8794582.209999999</c:v>
                </c:pt>
                <c:pt idx="7">
                  <c:v>11653093.6</c:v>
                </c:pt>
                <c:pt idx="8">
                  <c:v>12581191.170000002</c:v>
                </c:pt>
                <c:pt idx="9">
                  <c:v>12596648.98</c:v>
                </c:pt>
                <c:pt idx="10">
                  <c:v>12107463.58</c:v>
                </c:pt>
                <c:pt idx="11">
                  <c:v>17434008.100000001</c:v>
                </c:pt>
                <c:pt idx="12">
                  <c:v>13979840.849999998</c:v>
                </c:pt>
                <c:pt idx="13">
                  <c:v>13604068.329999998</c:v>
                </c:pt>
                <c:pt idx="14">
                  <c:v>13469689.889999999</c:v>
                </c:pt>
                <c:pt idx="15">
                  <c:v>12087022.060000002</c:v>
                </c:pt>
                <c:pt idx="16">
                  <c:v>13461836.100099999</c:v>
                </c:pt>
                <c:pt idx="17">
                  <c:v>13570095.559999999</c:v>
                </c:pt>
                <c:pt idx="18">
                  <c:v>10396516.99</c:v>
                </c:pt>
                <c:pt idx="19">
                  <c:v>15807518.789999999</c:v>
                </c:pt>
                <c:pt idx="20">
                  <c:v>11372074.670000002</c:v>
                </c:pt>
                <c:pt idx="21">
                  <c:v>11967716.850000001</c:v>
                </c:pt>
                <c:pt idx="22">
                  <c:v>8930008.620000001</c:v>
                </c:pt>
                <c:pt idx="23">
                  <c:v>9685267.6600000001</c:v>
                </c:pt>
                <c:pt idx="24">
                  <c:v>11411952.85</c:v>
                </c:pt>
                <c:pt idx="25">
                  <c:v>12283561.199999999</c:v>
                </c:pt>
                <c:pt idx="26">
                  <c:v>9268217.459999999</c:v>
                </c:pt>
                <c:pt idx="27">
                  <c:v>10292635.100000001</c:v>
                </c:pt>
                <c:pt idx="28">
                  <c:v>10213950.130000001</c:v>
                </c:pt>
                <c:pt idx="29">
                  <c:v>11505471.34</c:v>
                </c:pt>
                <c:pt idx="30">
                  <c:v>9090259.7300000004</c:v>
                </c:pt>
                <c:pt idx="31">
                  <c:v>12097090.390000001</c:v>
                </c:pt>
                <c:pt idx="32">
                  <c:v>11444469.59</c:v>
                </c:pt>
                <c:pt idx="33">
                  <c:v>11888662.469999999</c:v>
                </c:pt>
                <c:pt idx="34">
                  <c:v>9119100.8999999985</c:v>
                </c:pt>
                <c:pt idx="35">
                  <c:v>12132854.879999999</c:v>
                </c:pt>
                <c:pt idx="36">
                  <c:v>11241169.08</c:v>
                </c:pt>
                <c:pt idx="37">
                  <c:v>12227787</c:v>
                </c:pt>
              </c:numCache>
            </c:numRef>
          </c:val>
        </c:ser>
        <c:ser>
          <c:idx val="3"/>
          <c:order val="3"/>
          <c:tx>
            <c:strRef>
              <c:f>LegalAidJurisdictions!$E$6</c:f>
              <c:strCache>
                <c:ptCount val="1"/>
                <c:pt idx="0">
                  <c:v>Forecast</c:v>
                </c:pt>
              </c:strCache>
            </c:strRef>
          </c:tx>
          <c:spPr>
            <a:ln>
              <a:solidFill>
                <a:srgbClr val="008000">
                  <a:alpha val="40000"/>
                </a:srgb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LegalAidJurisdictions!$E$7:$E$62</c:f>
              <c:numCache>
                <c:formatCode>"$"#,##0</c:formatCode>
                <c:ptCount val="56"/>
                <c:pt idx="36" formatCode="_-&quot;$&quot;* #,##0_-;\-&quot;$&quot;* #,##0_-;_-&quot;$&quot;* &quot;-&quot;??_-;_-@_-">
                  <c:v>11534791.860196263</c:v>
                </c:pt>
                <c:pt idx="37" formatCode="_-&quot;$&quot;* #,##0_-;\-&quot;$&quot;* #,##0_-;_-&quot;$&quot;* &quot;-&quot;??_-;_-@_-">
                  <c:v>12199316.820689999</c:v>
                </c:pt>
                <c:pt idx="38" formatCode="_-&quot;$&quot;* #,##0_-;\-&quot;$&quot;* #,##0_-;_-&quot;$&quot;* &quot;-&quot;??_-;_-@_-">
                  <c:v>10200310.107683674</c:v>
                </c:pt>
                <c:pt idx="39" formatCode="_-&quot;$&quot;* #,##0_-;\-&quot;$&quot;* #,##0_-;_-&quot;$&quot;* &quot;-&quot;??_-;_-@_-">
                  <c:v>12529786.014733564</c:v>
                </c:pt>
                <c:pt idx="40" formatCode="_-&quot;$&quot;* #,##0_-;\-&quot;$&quot;* #,##0_-;_-&quot;$&quot;* &quot;-&quot;??_-;_-@_-">
                  <c:v>13052746.695607316</c:v>
                </c:pt>
                <c:pt idx="41" formatCode="_-&quot;$&quot;* #,##0_-;\-&quot;$&quot;* #,##0_-;_-&quot;$&quot;* &quot;-&quot;??_-;_-@_-">
                  <c:v>12717624.80836292</c:v>
                </c:pt>
                <c:pt idx="42" formatCode="_-&quot;$&quot;* #,##0_-;\-&quot;$&quot;* #,##0_-;_-&quot;$&quot;* &quot;-&quot;??_-;_-@_-">
                  <c:v>10632522.89875143</c:v>
                </c:pt>
                <c:pt idx="43" formatCode="_-&quot;$&quot;* #,##0_-;\-&quot;$&quot;* #,##0_-;_-&quot;$&quot;* &quot;-&quot;??_-;_-@_-">
                  <c:v>13052398.388187349</c:v>
                </c:pt>
                <c:pt idx="44" formatCode="_-&quot;$&quot;* #,##0_-;\-&quot;$&quot;* #,##0_-;_-&quot;$&quot;* &quot;-&quot;??_-;_-@_-">
                  <c:v>13536296.854099803</c:v>
                </c:pt>
                <c:pt idx="45" formatCode="_-&quot;$&quot;* #,##0_-;\-&quot;$&quot;* #,##0_-;_-&quot;$&quot;* &quot;-&quot;??_-;_-@_-">
                  <c:v>13225607.758440072</c:v>
                </c:pt>
                <c:pt idx="46" formatCode="_-&quot;$&quot;* #,##0_-;\-&quot;$&quot;* #,##0_-;_-&quot;$&quot;* &quot;-&quot;??_-;_-@_-">
                  <c:v>11038308.33204364</c:v>
                </c:pt>
                <c:pt idx="47" formatCode="_-&quot;$&quot;* #,##0_-;\-&quot;$&quot;* #,##0_-;_-&quot;$&quot;* &quot;-&quot;??_-;_-@_-">
                  <c:v>13546258.06643186</c:v>
                </c:pt>
                <c:pt idx="48" formatCode="_-&quot;$&quot;* #,##0_-;\-&quot;$&quot;* #,##0_-;_-&quot;$&quot;* &quot;-&quot;??_-;_-@_-">
                  <c:v>13449164.31598204</c:v>
                </c:pt>
                <c:pt idx="49" formatCode="_-&quot;$&quot;* #,##0_-;\-&quot;$&quot;* #,##0_-;_-&quot;$&quot;* &quot;-&quot;??_-;_-@_-">
                  <c:v>13138498.604270348</c:v>
                </c:pt>
                <c:pt idx="50" formatCode="_-&quot;$&quot;* #,##0_-;\-&quot;$&quot;* #,##0_-;_-&quot;$&quot;* &quot;-&quot;??_-;_-@_-">
                  <c:v>10951211.449785024</c:v>
                </c:pt>
                <c:pt idx="51" formatCode="_-&quot;$&quot;* #,##0_-;\-&quot;$&quot;* #,##0_-;_-&quot;$&quot;* &quot;-&quot;??_-;_-@_-">
                  <c:v>13459167.772653056</c:v>
                </c:pt>
                <c:pt idx="52" formatCode="_-&quot;$&quot;* #,##0_-;\-&quot;$&quot;* #,##0_-;_-&quot;$&quot;* &quot;-&quot;??_-;_-@_-">
                  <c:v>13449161.983199282</c:v>
                </c:pt>
                <c:pt idx="53" formatCode="_-&quot;$&quot;* #,##0_-;\-&quot;$&quot;* #,##0_-;_-&quot;$&quot;* &quot;-&quot;??_-;_-@_-">
                  <c:v>13138499.227747526</c:v>
                </c:pt>
                <c:pt idx="54" formatCode="_-&quot;$&quot;* #,##0_-;\-&quot;$&quot;* #,##0_-;_-&quot;$&quot;* &quot;-&quot;??_-;_-@_-">
                  <c:v>10951213.635465018</c:v>
                </c:pt>
                <c:pt idx="55" formatCode="_-&quot;$&quot;* #,##0_-;\-&quot;$&quot;* #,##0_-;_-&quot;$&quot;* &quot;-&quot;??_-;_-@_-">
                  <c:v>13459170.812801596</c:v>
                </c:pt>
              </c:numCache>
            </c:numRef>
          </c:val>
        </c:ser>
        <c:marker val="1"/>
        <c:axId val="414698112"/>
        <c:axId val="415843072"/>
      </c:lineChart>
      <c:dateAx>
        <c:axId val="414698112"/>
        <c:scaling>
          <c:orientation val="minMax"/>
          <c:max val="44377"/>
        </c:scaling>
        <c:axPos val="b"/>
        <c:title>
          <c:tx>
            <c:rich>
              <a:bodyPr/>
              <a:lstStyle/>
              <a:p>
                <a:pPr>
                  <a:defRPr sz="1800" b="0">
                    <a:solidFill>
                      <a:sysClr val="windowText" lastClr="000000"/>
                    </a:solidFill>
                    <a:latin typeface="Calibri Light" pitchFamily="34" charset="0"/>
                  </a:defRPr>
                </a:pPr>
                <a:r>
                  <a:rPr lang="en-NZ" sz="1800" b="0">
                    <a:solidFill>
                      <a:sysClr val="windowText" lastClr="000000"/>
                    </a:solidFill>
                    <a:latin typeface="Calibri Light" pitchFamily="34" charset="0"/>
                  </a:rPr>
                  <a:t>Quarterly data</a:t>
                </a:r>
              </a:p>
            </c:rich>
          </c:tx>
          <c:layout>
            <c:manualLayout>
              <c:xMode val="edge"/>
              <c:yMode val="edge"/>
              <c:x val="0.74039077777777784"/>
              <c:y val="0.89876043472905232"/>
            </c:manualLayout>
          </c:layout>
        </c:title>
        <c:numFmt formatCode="yyyy" sourceLinked="0"/>
        <c:majorTickMark val="in"/>
        <c:tickLblPos val="nextTo"/>
        <c:txPr>
          <a:bodyPr rot="0"/>
          <a:lstStyle/>
          <a:p>
            <a:pPr>
              <a:defRPr sz="1800" b="0" i="0">
                <a:solidFill>
                  <a:schemeClr val="tx1">
                    <a:lumMod val="95000"/>
                    <a:lumOff val="5000"/>
                  </a:schemeClr>
                </a:solidFill>
                <a:latin typeface="Calibri Light" pitchFamily="34" charset="0"/>
                <a:cs typeface="Arial" pitchFamily="34" charset="0"/>
              </a:defRPr>
            </a:pPr>
            <a:endParaRPr lang="en-US"/>
          </a:p>
        </c:txPr>
        <c:crossAx val="415843072"/>
        <c:crosses val="autoZero"/>
        <c:auto val="1"/>
        <c:lblOffset val="100"/>
        <c:majorUnit val="24"/>
        <c:majorTimeUnit val="months"/>
        <c:minorUnit val="12"/>
        <c:minorTimeUnit val="months"/>
      </c:dateAx>
      <c:valAx>
        <c:axId val="415843072"/>
        <c:scaling>
          <c:orientation val="minMax"/>
          <c:min val="0"/>
        </c:scaling>
        <c:axPos val="l"/>
        <c:numFmt formatCode="0,," sourceLinked="0"/>
        <c:majorTickMark val="none"/>
        <c:tickLblPos val="nextTo"/>
        <c:txPr>
          <a:bodyPr/>
          <a:lstStyle/>
          <a:p>
            <a:pPr>
              <a:defRPr sz="1800" b="0">
                <a:solidFill>
                  <a:schemeClr val="tx1">
                    <a:lumMod val="95000"/>
                    <a:lumOff val="5000"/>
                  </a:schemeClr>
                </a:solidFill>
                <a:latin typeface="Calibri Light" pitchFamily="34" charset="0"/>
                <a:cs typeface="Arial" pitchFamily="34" charset="0"/>
              </a:defRPr>
            </a:pPr>
            <a:endParaRPr lang="en-US"/>
          </a:p>
        </c:txPr>
        <c:crossAx val="414698112"/>
        <c:crosses val="autoZero"/>
        <c:crossBetween val="midCat"/>
        <c:majorUnit val="50000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9037"/>
          <c:h val="0.76290925925929043"/>
        </c:manualLayout>
      </c:layout>
      <c:lineChart>
        <c:grouping val="standard"/>
        <c:ser>
          <c:idx val="0"/>
          <c:order val="0"/>
          <c:tx>
            <c:strRef>
              <c:f>LegalAidJurisdictions!$H$5:$I$5</c:f>
              <c:strCache>
                <c:ptCount val="1"/>
                <c:pt idx="0">
                  <c:v>Waitangi</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LegalAidJurisdictions!$H$7:$H$62</c:f>
              <c:numCache>
                <c:formatCode>"$"#,##0</c:formatCode>
                <c:ptCount val="56"/>
                <c:pt idx="0">
                  <c:v>858038.9</c:v>
                </c:pt>
                <c:pt idx="1">
                  <c:v>5045000.1900000004</c:v>
                </c:pt>
                <c:pt idx="2">
                  <c:v>2362289.7599999998</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4668514.3899000008</c:v>
                </c:pt>
                <c:pt idx="13">
                  <c:v>3771378.1900000004</c:v>
                </c:pt>
                <c:pt idx="14">
                  <c:v>4548380.88</c:v>
                </c:pt>
                <c:pt idx="15">
                  <c:v>3370388.79</c:v>
                </c:pt>
                <c:pt idx="16">
                  <c:v>3945028.9899999998</c:v>
                </c:pt>
                <c:pt idx="17">
                  <c:v>2542602.0200000005</c:v>
                </c:pt>
                <c:pt idx="18">
                  <c:v>2435490.1800000002</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4237782.7300000004</c:v>
                </c:pt>
                <c:pt idx="30">
                  <c:v>2888964.1799999997</c:v>
                </c:pt>
                <c:pt idx="31">
                  <c:v>3202829.8899999997</c:v>
                </c:pt>
                <c:pt idx="32">
                  <c:v>3128749.86</c:v>
                </c:pt>
                <c:pt idx="33">
                  <c:v>3202773.4000000004</c:v>
                </c:pt>
                <c:pt idx="34">
                  <c:v>3136219.21</c:v>
                </c:pt>
                <c:pt idx="35">
                  <c:v>4195791.16</c:v>
                </c:pt>
                <c:pt idx="36">
                  <c:v>3799153.02</c:v>
                </c:pt>
                <c:pt idx="37">
                  <c:v>3946142</c:v>
                </c:pt>
              </c:numCache>
            </c:numRef>
          </c:val>
        </c:ser>
        <c:ser>
          <c:idx val="1"/>
          <c:order val="1"/>
          <c:tx>
            <c:strRef>
              <c:f>LegalAidJurisdictions!$I$6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LegalAidJurisdictions!$I$7:$I$62</c:f>
              <c:numCache>
                <c:formatCode>"$"#,##0</c:formatCode>
                <c:ptCount val="56"/>
                <c:pt idx="36" formatCode="_-&quot;$&quot;* #,##0_-;\-&quot;$&quot;* #,##0_-;_-&quot;$&quot;* &quot;-&quot;??_-;_-@_-">
                  <c:v>3477964.625576348</c:v>
                </c:pt>
                <c:pt idx="37" formatCode="_-&quot;$&quot;* #,##0_-;\-&quot;$&quot;* #,##0_-;_-&quot;$&quot;* &quot;-&quot;??_-;_-@_-">
                  <c:v>3713809.2710843435</c:v>
                </c:pt>
                <c:pt idx="38" formatCode="_-&quot;$&quot;* #,##0_-;\-&quot;$&quot;* #,##0_-;_-&quot;$&quot;* &quot;-&quot;??_-;_-@_-">
                  <c:v>2851811.1894289469</c:v>
                </c:pt>
                <c:pt idx="39" formatCode="_-&quot;$&quot;* #,##0_-;\-&quot;$&quot;* #,##0_-;_-&quot;$&quot;* &quot;-&quot;??_-;_-@_-">
                  <c:v>3655573.6093244813</c:v>
                </c:pt>
                <c:pt idx="40" formatCode="_-&quot;$&quot;* #,##0_-;\-&quot;$&quot;* #,##0_-;_-&quot;$&quot;* &quot;-&quot;??_-;_-@_-">
                  <c:v>3347147.0441763056</c:v>
                </c:pt>
                <c:pt idx="41" formatCode="_-&quot;$&quot;* #,##0_-;\-&quot;$&quot;* #,##0_-;_-&quot;$&quot;* &quot;-&quot;??_-;_-@_-">
                  <c:v>3527315.6432835995</c:v>
                </c:pt>
                <c:pt idx="42" formatCode="_-&quot;$&quot;* #,##0_-;\-&quot;$&quot;* #,##0_-;_-&quot;$&quot;* &quot;-&quot;??_-;_-@_-">
                  <c:v>3063336.5221672356</c:v>
                </c:pt>
                <c:pt idx="43" formatCode="_-&quot;$&quot;* #,##0_-;\-&quot;$&quot;* #,##0_-;_-&quot;$&quot;* &quot;-&quot;??_-;_-@_-">
                  <c:v>3624731.6275511091</c:v>
                </c:pt>
                <c:pt idx="44" formatCode="_-&quot;$&quot;* #,##0_-;\-&quot;$&quot;* #,##0_-;_-&quot;$&quot;* &quot;-&quot;??_-;_-@_-">
                  <c:v>3347147.0441763056</c:v>
                </c:pt>
                <c:pt idx="45" formatCode="_-&quot;$&quot;* #,##0_-;\-&quot;$&quot;* #,##0_-;_-&quot;$&quot;* &quot;-&quot;??_-;_-@_-">
                  <c:v>3527315.6432835995</c:v>
                </c:pt>
                <c:pt idx="46" formatCode="_-&quot;$&quot;* #,##0_-;\-&quot;$&quot;* #,##0_-;_-&quot;$&quot;* &quot;-&quot;??_-;_-@_-">
                  <c:v>3063336.5221672356</c:v>
                </c:pt>
                <c:pt idx="47" formatCode="_-&quot;$&quot;* #,##0_-;\-&quot;$&quot;* #,##0_-;_-&quot;$&quot;* &quot;-&quot;??_-;_-@_-">
                  <c:v>3624731.6275511091</c:v>
                </c:pt>
                <c:pt idx="48" formatCode="_-&quot;$&quot;* #,##0_-;\-&quot;$&quot;* #,##0_-;_-&quot;$&quot;* &quot;-&quot;??_-;_-@_-">
                  <c:v>2973453.5881219003</c:v>
                </c:pt>
                <c:pt idx="49" formatCode="_-&quot;$&quot;* #,##0_-;\-&quot;$&quot;* #,##0_-;_-&quot;$&quot;* &quot;-&quot;??_-;_-@_-">
                  <c:v>3230809.1454224573</c:v>
                </c:pt>
                <c:pt idx="50" formatCode="_-&quot;$&quot;* #,##0_-;\-&quot;$&quot;* #,##0_-;_-&quot;$&quot;* &quot;-&quot;??_-;_-@_-">
                  <c:v>2652882.8471151325</c:v>
                </c:pt>
                <c:pt idx="51" formatCode="_-&quot;$&quot;* #,##0_-;\-&quot;$&quot;* #,##0_-;_-&quot;$&quot;* &quot;-&quot;??_-;_-@_-">
                  <c:v>3494938.6994295507</c:v>
                </c:pt>
                <c:pt idx="52" formatCode="_-&quot;$&quot;* #,##0_-;\-&quot;$&quot;* #,##0_-;_-&quot;$&quot;* &quot;-&quot;??_-;_-@_-">
                  <c:v>2973092.9458781825</c:v>
                </c:pt>
                <c:pt idx="53" formatCode="_-&quot;$&quot;* #,##0_-;\-&quot;$&quot;* #,##0_-;_-&quot;$&quot;* &quot;-&quot;??_-;_-@_-">
                  <c:v>3252581.471623545</c:v>
                </c:pt>
                <c:pt idx="54" formatCode="_-&quot;$&quot;* #,##0_-;\-&quot;$&quot;* #,##0_-;_-&quot;$&quot;* &quot;-&quot;??_-;_-@_-">
                  <c:v>2670948.1459237607</c:v>
                </c:pt>
                <c:pt idx="55" formatCode="_-&quot;$&quot;* #,##0_-;\-&quot;$&quot;* #,##0_-;_-&quot;$&quot;* &quot;-&quot;??_-;_-@_-">
                  <c:v>3533830.4504901348</c:v>
                </c:pt>
              </c:numCache>
            </c:numRef>
          </c:val>
        </c:ser>
        <c:marker val="1"/>
        <c:axId val="415986048"/>
        <c:axId val="415987968"/>
      </c:lineChart>
      <c:dateAx>
        <c:axId val="415986048"/>
        <c:scaling>
          <c:orientation val="minMax"/>
          <c:max val="44377"/>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9725"/>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15987968"/>
        <c:crosses val="autoZero"/>
        <c:auto val="1"/>
        <c:lblOffset val="100"/>
        <c:majorUnit val="24"/>
        <c:majorTimeUnit val="months"/>
        <c:minorUnit val="12"/>
        <c:minorTimeUnit val="months"/>
      </c:dateAx>
      <c:valAx>
        <c:axId val="415987968"/>
        <c:scaling>
          <c:orientation val="minMax"/>
          <c:max val="10000000"/>
          <c:min val="0"/>
        </c:scaling>
        <c:axPos val="l"/>
        <c:title>
          <c:tx>
            <c:rich>
              <a:bodyPr rot="0" vert="horz"/>
              <a:lstStyle/>
              <a:p>
                <a:pPr>
                  <a:defRPr sz="1400" b="0">
                    <a:latin typeface="Calibri Light" pitchFamily="34" charset="0"/>
                  </a:defRPr>
                </a:pPr>
                <a:r>
                  <a:rPr lang="en-NZ" sz="1400" b="0">
                    <a:latin typeface="Calibri Light" pitchFamily="34" charset="0"/>
                  </a:rPr>
                  <a:t>Waitangi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15986048"/>
        <c:crosses val="autoZero"/>
        <c:crossBetween val="midCat"/>
        <c:majorUnit val="2000000"/>
      </c:valAx>
    </c:plotArea>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9037"/>
          <c:h val="0.76290925925929043"/>
        </c:manualLayout>
      </c:layout>
      <c:lineChart>
        <c:grouping val="standard"/>
        <c:ser>
          <c:idx val="0"/>
          <c:order val="0"/>
          <c:tx>
            <c:strRef>
              <c:f>LegalAidJurisdictions!$J$5:$K$5</c:f>
              <c:strCache>
                <c:ptCount val="1"/>
                <c:pt idx="0">
                  <c:v>Duty Lawyer</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LegalAidJurisdictions!$J$7:$J$62</c:f>
              <c:numCache>
                <c:formatCode>"$"#,##0</c:formatCode>
                <c:ptCount val="56"/>
                <c:pt idx="0">
                  <c:v>2137034.5098999999</c:v>
                </c:pt>
                <c:pt idx="1">
                  <c:v>2016922.7999999998</c:v>
                </c:pt>
                <c:pt idx="2">
                  <c:v>2080580.0499</c:v>
                </c:pt>
                <c:pt idx="3">
                  <c:v>2229311.7799999998</c:v>
                </c:pt>
                <c:pt idx="4">
                  <c:v>2474728.87</c:v>
                </c:pt>
                <c:pt idx="5">
                  <c:v>2514041.13</c:v>
                </c:pt>
                <c:pt idx="6">
                  <c:v>2715838.55</c:v>
                </c:pt>
                <c:pt idx="7">
                  <c:v>2753860.02</c:v>
                </c:pt>
                <c:pt idx="8">
                  <c:v>2796274.42</c:v>
                </c:pt>
                <c:pt idx="9">
                  <c:v>2506436.2400000002</c:v>
                </c:pt>
                <c:pt idx="10">
                  <c:v>2614670.4</c:v>
                </c:pt>
                <c:pt idx="11">
                  <c:v>2637754.73</c:v>
                </c:pt>
                <c:pt idx="12">
                  <c:v>2542807.31</c:v>
                </c:pt>
                <c:pt idx="13">
                  <c:v>2622554.17</c:v>
                </c:pt>
                <c:pt idx="14">
                  <c:v>2570666.66</c:v>
                </c:pt>
                <c:pt idx="15">
                  <c:v>2612719.1699000001</c:v>
                </c:pt>
                <c:pt idx="16">
                  <c:v>2641408.6997000002</c:v>
                </c:pt>
                <c:pt idx="17">
                  <c:v>2490017.62</c:v>
                </c:pt>
                <c:pt idx="18">
                  <c:v>2255224.29</c:v>
                </c:pt>
                <c:pt idx="19">
                  <c:v>2471739.0399000002</c:v>
                </c:pt>
                <c:pt idx="20">
                  <c:v>2374797.08</c:v>
                </c:pt>
                <c:pt idx="21">
                  <c:v>2407038.9999000002</c:v>
                </c:pt>
                <c:pt idx="22">
                  <c:v>2279577.65</c:v>
                </c:pt>
                <c:pt idx="23">
                  <c:v>2449598.1</c:v>
                </c:pt>
                <c:pt idx="24">
                  <c:v>2281556.5499999998</c:v>
                </c:pt>
                <c:pt idx="25">
                  <c:v>2353502.0499999998</c:v>
                </c:pt>
                <c:pt idx="26">
                  <c:v>2111920.3400000003</c:v>
                </c:pt>
                <c:pt idx="27">
                  <c:v>2443462.31</c:v>
                </c:pt>
                <c:pt idx="28">
                  <c:v>2362706.06</c:v>
                </c:pt>
                <c:pt idx="29">
                  <c:v>2451843.94</c:v>
                </c:pt>
                <c:pt idx="30">
                  <c:v>2311859.2899000002</c:v>
                </c:pt>
                <c:pt idx="31">
                  <c:v>2602243.79</c:v>
                </c:pt>
                <c:pt idx="32">
                  <c:v>2537048</c:v>
                </c:pt>
                <c:pt idx="33">
                  <c:v>2738718.58</c:v>
                </c:pt>
                <c:pt idx="34">
                  <c:v>2488621.64</c:v>
                </c:pt>
                <c:pt idx="35">
                  <c:v>2815355.19</c:v>
                </c:pt>
                <c:pt idx="36">
                  <c:v>2729683</c:v>
                </c:pt>
                <c:pt idx="37">
                  <c:v>2793088</c:v>
                </c:pt>
              </c:numCache>
            </c:numRef>
          </c:val>
        </c:ser>
        <c:ser>
          <c:idx val="1"/>
          <c:order val="1"/>
          <c:tx>
            <c:strRef>
              <c:f>LegalAidJurisdictions!$K$6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LegalAidJurisdictions!$K$7:$K$62</c:f>
              <c:numCache>
                <c:formatCode>"$"#,##0</c:formatCode>
                <c:ptCount val="56"/>
                <c:pt idx="36" formatCode="_-&quot;$&quot;* #,##0_-;\-&quot;$&quot;* #,##0_-;_-&quot;$&quot;* &quot;-&quot;??_-;_-@_-">
                  <c:v>2692365.547902727</c:v>
                </c:pt>
                <c:pt idx="37" formatCode="_-&quot;$&quot;* #,##0_-;\-&quot;$&quot;* #,##0_-;_-&quot;$&quot;* &quot;-&quot;??_-;_-@_-">
                  <c:v>2790986.5812346619</c:v>
                </c:pt>
                <c:pt idx="38" formatCode="_-&quot;$&quot;* #,##0_-;\-&quot;$&quot;* #,##0_-;_-&quot;$&quot;* &quot;-&quot;??_-;_-@_-">
                  <c:v>2580557.6448215041</c:v>
                </c:pt>
                <c:pt idx="39" formatCode="_-&quot;$&quot;* #,##0_-;\-&quot;$&quot;* #,##0_-;_-&quot;$&quot;* &quot;-&quot;??_-;_-@_-">
                  <c:v>2901939.3930647955</c:v>
                </c:pt>
                <c:pt idx="40" formatCode="_-&quot;$&quot;* #,##0_-;\-&quot;$&quot;* #,##0_-;_-&quot;$&quot;* &quot;-&quot;??_-;_-@_-">
                  <c:v>2730915.3940095347</c:v>
                </c:pt>
                <c:pt idx="41" formatCode="_-&quot;$&quot;* #,##0_-;\-&quot;$&quot;* #,##0_-;_-&quot;$&quot;* &quot;-&quot;??_-;_-@_-">
                  <c:v>2911588.5601349901</c:v>
                </c:pt>
                <c:pt idx="42" formatCode="_-&quot;$&quot;* #,##0_-;\-&quot;$&quot;* #,##0_-;_-&quot;$&quot;* &quot;-&quot;??_-;_-@_-">
                  <c:v>2692520.2063582018</c:v>
                </c:pt>
                <c:pt idx="43" formatCode="_-&quot;$&quot;* #,##0_-;\-&quot;$&quot;* #,##0_-;_-&quot;$&quot;* &quot;-&quot;??_-;_-@_-">
                  <c:v>3009619.0770696267</c:v>
                </c:pt>
                <c:pt idx="44" formatCode="_-&quot;$&quot;* #,##0_-;\-&quot;$&quot;* #,##0_-;_-&quot;$&quot;* &quot;-&quot;??_-;_-@_-">
                  <c:v>2780484.7902154108</c:v>
                </c:pt>
                <c:pt idx="45" formatCode="_-&quot;$&quot;* #,##0_-;\-&quot;$&quot;* #,##0_-;_-&quot;$&quot;* &quot;-&quot;??_-;_-@_-">
                  <c:v>2965574.9641686147</c:v>
                </c:pt>
                <c:pt idx="46" formatCode="_-&quot;$&quot;* #,##0_-;\-&quot;$&quot;* #,##0_-;_-&quot;$&quot;* &quot;-&quot;??_-;_-@_-">
                  <c:v>2743765.410795501</c:v>
                </c:pt>
                <c:pt idx="47" formatCode="_-&quot;$&quot;* #,##0_-;\-&quot;$&quot;* #,##0_-;_-&quot;$&quot;* &quot;-&quot;??_-;_-@_-">
                  <c:v>3066721.6641772799</c:v>
                </c:pt>
                <c:pt idx="48" formatCode="_-&quot;$&quot;* #,##0_-;\-&quot;$&quot;* #,##0_-;_-&quot;$&quot;* &quot;-&quot;??_-;_-@_-">
                  <c:v>2835361.0316657107</c:v>
                </c:pt>
                <c:pt idx="49" formatCode="_-&quot;$&quot;* #,##0_-;\-&quot;$&quot;* #,##0_-;_-&quot;$&quot;* &quot;-&quot;??_-;_-@_-">
                  <c:v>3015300.4541924931</c:v>
                </c:pt>
                <c:pt idx="50" formatCode="_-&quot;$&quot;* #,##0_-;\-&quot;$&quot;* #,##0_-;_-&quot;$&quot;* &quot;-&quot;??_-;_-@_-">
                  <c:v>2799049.8302631606</c:v>
                </c:pt>
                <c:pt idx="51" formatCode="_-&quot;$&quot;* #,##0_-;\-&quot;$&quot;* #,##0_-;_-&quot;$&quot;* &quot;-&quot;??_-;_-@_-">
                  <c:v>3117042.3788997326</c:v>
                </c:pt>
                <c:pt idx="52" formatCode="_-&quot;$&quot;* #,##0_-;\-&quot;$&quot;* #,##0_-;_-&quot;$&quot;* &quot;-&quot;??_-;_-@_-">
                  <c:v>2857454.3337151264</c:v>
                </c:pt>
                <c:pt idx="53" formatCode="_-&quot;$&quot;* #,##0_-;\-&quot;$&quot;* #,##0_-;_-&quot;$&quot;* &quot;-&quot;??_-;_-@_-">
                  <c:v>3041482.354533527</c:v>
                </c:pt>
                <c:pt idx="54" formatCode="_-&quot;$&quot;* #,##0_-;\-&quot;$&quot;* #,##0_-;_-&quot;$&quot;* &quot;-&quot;??_-;_-@_-">
                  <c:v>2820036.4041919699</c:v>
                </c:pt>
                <c:pt idx="55" formatCode="_-&quot;$&quot;* #,##0_-;\-&quot;$&quot;* #,##0_-;_-&quot;$&quot;* &quot;-&quot;??_-;_-@_-">
                  <c:v>3141683.6088929484</c:v>
                </c:pt>
              </c:numCache>
            </c:numRef>
          </c:val>
        </c:ser>
        <c:marker val="1"/>
        <c:axId val="416008448"/>
        <c:axId val="416018816"/>
      </c:lineChart>
      <c:dateAx>
        <c:axId val="416008448"/>
        <c:scaling>
          <c:orientation val="minMax"/>
          <c:max val="44377"/>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9725"/>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16018816"/>
        <c:crosses val="autoZero"/>
        <c:auto val="1"/>
        <c:lblOffset val="100"/>
        <c:majorUnit val="24"/>
        <c:majorTimeUnit val="months"/>
        <c:minorUnit val="12"/>
        <c:minorTimeUnit val="months"/>
      </c:dateAx>
      <c:valAx>
        <c:axId val="416018816"/>
        <c:scaling>
          <c:orientation val="minMax"/>
          <c:max val="5000000"/>
          <c:min val="0"/>
        </c:scaling>
        <c:axPos val="l"/>
        <c:title>
          <c:tx>
            <c:rich>
              <a:bodyPr rot="0" vert="horz"/>
              <a:lstStyle/>
              <a:p>
                <a:pPr>
                  <a:defRPr sz="1400" b="0">
                    <a:latin typeface="Calibri Light" pitchFamily="34" charset="0"/>
                  </a:defRPr>
                </a:pPr>
                <a:r>
                  <a:rPr lang="en-NZ" sz="1400" b="0">
                    <a:latin typeface="Calibri Light" pitchFamily="34" charset="0"/>
                  </a:rPr>
                  <a:t>Duty Lawyer </a:t>
                </a:r>
                <a:r>
                  <a:rPr lang="en-NZ" sz="1400" b="0" baseline="0">
                    <a:latin typeface="Calibri Light" pitchFamily="34" charset="0"/>
                  </a:rPr>
                  <a:t>expenditure ($m)</a:t>
                </a:r>
                <a:endParaRPr lang="en-NZ" sz="1400" b="0">
                  <a:latin typeface="Calibri Light" pitchFamily="34" charset="0"/>
                </a:endParaRPr>
              </a:p>
            </c:rich>
          </c:tx>
          <c:layout>
            <c:manualLayout>
              <c:xMode val="edge"/>
              <c:yMode val="edge"/>
              <c:x val="0"/>
              <c:y val="1.7259259259259261E-3"/>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16008448"/>
        <c:crosses val="autoZero"/>
        <c:crossBetween val="midCat"/>
        <c:majorUnit val="1000000"/>
      </c:valAx>
    </c:plotArea>
    <c:plotVisOnly val="1"/>
  </c:chart>
  <c:spPr>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007739898989941"/>
          <c:y val="0.12328101851851862"/>
          <c:w val="0.70424545454549037"/>
          <c:h val="0.76290925925929043"/>
        </c:manualLayout>
      </c:layout>
      <c:lineChart>
        <c:grouping val="standard"/>
        <c:ser>
          <c:idx val="0"/>
          <c:order val="0"/>
          <c:tx>
            <c:strRef>
              <c:f>LegalAidJurisdictions!$L$5:$M$5</c:f>
              <c:strCache>
                <c:ptCount val="1"/>
                <c:pt idx="0">
                  <c:v>PDLA</c:v>
                </c:pt>
              </c:strCache>
            </c:strRef>
          </c:tx>
          <c:spPr>
            <a:ln>
              <a:solidFill>
                <a:schemeClr val="accent2"/>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LegalAidJurisdictions!$L$7:$L$62</c:f>
              <c:numCache>
                <c:formatCode>"$"#,##0</c:formatCode>
                <c:ptCount val="56"/>
                <c:pt idx="0">
                  <c:v>122324.35990000001</c:v>
                </c:pt>
                <c:pt idx="1">
                  <c:v>118471.73000000001</c:v>
                </c:pt>
                <c:pt idx="2">
                  <c:v>128774.09000000001</c:v>
                </c:pt>
                <c:pt idx="3">
                  <c:v>128270.9399</c:v>
                </c:pt>
                <c:pt idx="4">
                  <c:v>117824.74</c:v>
                </c:pt>
                <c:pt idx="5">
                  <c:v>134629.69990000001</c:v>
                </c:pt>
                <c:pt idx="6">
                  <c:v>154528.19</c:v>
                </c:pt>
                <c:pt idx="7">
                  <c:v>132106.56</c:v>
                </c:pt>
                <c:pt idx="8">
                  <c:v>153898.07</c:v>
                </c:pt>
                <c:pt idx="9">
                  <c:v>132402.45000000001</c:v>
                </c:pt>
                <c:pt idx="10">
                  <c:v>124078.38989999999</c:v>
                </c:pt>
                <c:pt idx="11">
                  <c:v>137823.42989999999</c:v>
                </c:pt>
                <c:pt idx="12">
                  <c:v>121236.74000000002</c:v>
                </c:pt>
                <c:pt idx="13">
                  <c:v>136558.54</c:v>
                </c:pt>
                <c:pt idx="14">
                  <c:v>137174.01999999999</c:v>
                </c:pt>
                <c:pt idx="15">
                  <c:v>152870.29</c:v>
                </c:pt>
                <c:pt idx="16">
                  <c:v>123896.49</c:v>
                </c:pt>
                <c:pt idx="17">
                  <c:v>124806.60980000001</c:v>
                </c:pt>
                <c:pt idx="18">
                  <c:v>112663.36</c:v>
                </c:pt>
                <c:pt idx="19">
                  <c:v>111009.79000000001</c:v>
                </c:pt>
                <c:pt idx="20">
                  <c:v>105787.06</c:v>
                </c:pt>
                <c:pt idx="21">
                  <c:v>107998.48</c:v>
                </c:pt>
                <c:pt idx="22">
                  <c:v>100160.97000000002</c:v>
                </c:pt>
                <c:pt idx="23">
                  <c:v>108121.1</c:v>
                </c:pt>
                <c:pt idx="24">
                  <c:v>93332.9899</c:v>
                </c:pt>
                <c:pt idx="25">
                  <c:v>106735.7699</c:v>
                </c:pt>
                <c:pt idx="26">
                  <c:v>94786.579999999987</c:v>
                </c:pt>
                <c:pt idx="27">
                  <c:v>106199.64</c:v>
                </c:pt>
                <c:pt idx="28">
                  <c:v>104015.94</c:v>
                </c:pt>
                <c:pt idx="29">
                  <c:v>109718.26000000001</c:v>
                </c:pt>
                <c:pt idx="30">
                  <c:v>87770.69</c:v>
                </c:pt>
                <c:pt idx="31">
                  <c:v>94858.390000000014</c:v>
                </c:pt>
                <c:pt idx="32">
                  <c:v>88525.85</c:v>
                </c:pt>
                <c:pt idx="33">
                  <c:v>98100.23000000001</c:v>
                </c:pt>
                <c:pt idx="34">
                  <c:v>89674.5</c:v>
                </c:pt>
                <c:pt idx="35">
                  <c:v>98538.829999999987</c:v>
                </c:pt>
                <c:pt idx="36">
                  <c:v>82119.75</c:v>
                </c:pt>
                <c:pt idx="37">
                  <c:v>104131</c:v>
                </c:pt>
              </c:numCache>
            </c:numRef>
          </c:val>
        </c:ser>
        <c:ser>
          <c:idx val="1"/>
          <c:order val="1"/>
          <c:tx>
            <c:strRef>
              <c:f>LegalAidJurisdictions!$M$6</c:f>
              <c:strCache>
                <c:ptCount val="1"/>
                <c:pt idx="0">
                  <c:v>Forecast</c:v>
                </c:pt>
              </c:strCache>
            </c:strRef>
          </c:tx>
          <c:spPr>
            <a:ln>
              <a:solidFill>
                <a:schemeClr val="accent2">
                  <a:alpha val="39000"/>
                </a:schemeClr>
              </a:solidFill>
            </a:ln>
          </c:spPr>
          <c:marker>
            <c:symbol val="none"/>
          </c:marker>
          <c:cat>
            <c:numRef>
              <c:f>LegalAidJurisdictions!$A$7:$A$62</c:f>
              <c:numCache>
                <c:formatCode>mmm\ yyyy</c:formatCode>
                <c:ptCount val="56"/>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numCache>
            </c:numRef>
          </c:cat>
          <c:val>
            <c:numRef>
              <c:f>LegalAidJurisdictions!$M$7:$M$62</c:f>
              <c:numCache>
                <c:formatCode>"$"#,##0</c:formatCode>
                <c:ptCount val="56"/>
                <c:pt idx="36" formatCode="_-&quot;$&quot;* #,##0_-;\-&quot;$&quot;* #,##0_-;_-&quot;$&quot;* &quot;-&quot;??_-;_-@_-">
                  <c:v>82215.789914537105</c:v>
                </c:pt>
                <c:pt idx="37" formatCode="_-&quot;$&quot;* #,##0_-;\-&quot;$&quot;* #,##0_-;_-&quot;$&quot;* &quot;-&quot;??_-;_-@_-">
                  <c:v>97892.110385466163</c:v>
                </c:pt>
                <c:pt idx="38" formatCode="_-&quot;$&quot;* #,##0_-;\-&quot;$&quot;* #,##0_-;_-&quot;$&quot;* &quot;-&quot;??_-;_-@_-">
                  <c:v>89554.742533020471</c:v>
                </c:pt>
                <c:pt idx="39" formatCode="_-&quot;$&quot;* #,##0_-;\-&quot;$&quot;* #,##0_-;_-&quot;$&quot;* &quot;-&quot;??_-;_-@_-">
                  <c:v>100548.41431803006</c:v>
                </c:pt>
                <c:pt idx="40" formatCode="_-&quot;$&quot;* #,##0_-;\-&quot;$&quot;* #,##0_-;_-&quot;$&quot;* &quot;-&quot;??_-;_-@_-">
                  <c:v>85444.563449827372</c:v>
                </c:pt>
                <c:pt idx="41" formatCode="_-&quot;$&quot;* #,##0_-;\-&quot;$&quot;* #,##0_-;_-&quot;$&quot;* &quot;-&quot;??_-;_-@_-">
                  <c:v>96990.476700893836</c:v>
                </c:pt>
                <c:pt idx="42" formatCode="_-&quot;$&quot;* #,##0_-;\-&quot;$&quot;* #,##0_-;_-&quot;$&quot;* &quot;-&quot;??_-;_-@_-">
                  <c:v>87498.12375356922</c:v>
                </c:pt>
                <c:pt idx="43" formatCode="_-&quot;$&quot;* #,##0_-;\-&quot;$&quot;* #,##0_-;_-&quot;$&quot;* &quot;-&quot;??_-;_-@_-">
                  <c:v>97745.198167980096</c:v>
                </c:pt>
                <c:pt idx="44" formatCode="_-&quot;$&quot;* #,##0_-;\-&quot;$&quot;* #,##0_-;_-&quot;$&quot;* &quot;-&quot;??_-;_-@_-">
                  <c:v>86648.696590717227</c:v>
                </c:pt>
                <c:pt idx="45" formatCode="_-&quot;$&quot;* #,##0_-;\-&quot;$&quot;* #,##0_-;_-&quot;$&quot;* &quot;-&quot;??_-;_-@_-">
                  <c:v>97850.428590457595</c:v>
                </c:pt>
                <c:pt idx="46" formatCode="_-&quot;$&quot;* #,##0_-;\-&quot;$&quot;* #,##0_-;_-&quot;$&quot;* &quot;-&quot;??_-;_-@_-">
                  <c:v>88112.447716755167</c:v>
                </c:pt>
                <c:pt idx="47" formatCode="_-&quot;$&quot;* #,##0_-;\-&quot;$&quot;* #,##0_-;_-&quot;$&quot;* &quot;-&quot;??_-;_-@_-">
                  <c:v>98183.819703575806</c:v>
                </c:pt>
                <c:pt idx="48" formatCode="_-&quot;$&quot;* #,##0_-;\-&quot;$&quot;* #,##0_-;_-&quot;$&quot;* &quot;-&quot;??_-;_-@_-">
                  <c:v>86961.792618083346</c:v>
                </c:pt>
                <c:pt idx="49" formatCode="_-&quot;$&quot;* #,##0_-;\-&quot;$&quot;* #,##0_-;_-&quot;$&quot;* &quot;-&quot;??_-;_-@_-">
                  <c:v>98073.912693484628</c:v>
                </c:pt>
                <c:pt idx="50" formatCode="_-&quot;$&quot;* #,##0_-;\-&quot;$&quot;* #,##0_-;_-&quot;$&quot;* &quot;-&quot;??_-;_-@_-">
                  <c:v>88271.969120676309</c:v>
                </c:pt>
                <c:pt idx="51" formatCode="_-&quot;$&quot;* #,##0_-;\-&quot;$&quot;* #,##0_-;_-&quot;$&quot;* &quot;-&quot;??_-;_-@_-">
                  <c:v>98297.685810954106</c:v>
                </c:pt>
                <c:pt idx="52" formatCode="_-&quot;$&quot;* #,##0_-;\-&quot;$&quot;* #,##0_-;_-&quot;$&quot;* &quot;-&quot;??_-;_-@_-">
                  <c:v>87043.070228961806</c:v>
                </c:pt>
                <c:pt idx="53" formatCode="_-&quot;$&quot;* #,##0_-;\-&quot;$&quot;* #,##0_-;_-&quot;$&quot;* &quot;-&quot;??_-;_-@_-">
                  <c:v>98131.928647531575</c:v>
                </c:pt>
                <c:pt idx="54" formatCode="_-&quot;$&quot;* #,##0_-;\-&quot;$&quot;* #,##0_-;_-&quot;$&quot;* &quot;-&quot;??_-;_-@_-">
                  <c:v>88313.380898304153</c:v>
                </c:pt>
                <c:pt idx="55" formatCode="_-&quot;$&quot;* #,##0_-;\-&quot;$&quot;* #,##0_-;_-&quot;$&quot;* &quot;-&quot;??_-;_-@_-">
                  <c:v>98327.245528022424</c:v>
                </c:pt>
              </c:numCache>
            </c:numRef>
          </c:val>
        </c:ser>
        <c:marker val="1"/>
        <c:axId val="416056064"/>
        <c:axId val="416057984"/>
      </c:lineChart>
      <c:dateAx>
        <c:axId val="416056064"/>
        <c:scaling>
          <c:orientation val="minMax"/>
          <c:max val="44377"/>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77170467171719725"/>
              <c:y val="0.9511020833333333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16057984"/>
        <c:crosses val="autoZero"/>
        <c:auto val="1"/>
        <c:lblOffset val="100"/>
        <c:majorUnit val="24"/>
        <c:majorTimeUnit val="months"/>
        <c:minorUnit val="12"/>
        <c:minorTimeUnit val="months"/>
      </c:dateAx>
      <c:valAx>
        <c:axId val="416057984"/>
        <c:scaling>
          <c:orientation val="minMax"/>
          <c:max val="200000"/>
          <c:min val="0"/>
        </c:scaling>
        <c:axPos val="l"/>
        <c:title>
          <c:tx>
            <c:rich>
              <a:bodyPr rot="0" vert="horz"/>
              <a:lstStyle/>
              <a:p>
                <a:pPr>
                  <a:defRPr sz="1400" b="0">
                    <a:latin typeface="Calibri Light" pitchFamily="34" charset="0"/>
                  </a:defRPr>
                </a:pPr>
                <a:r>
                  <a:rPr lang="en-NZ" sz="1400" b="0">
                    <a:latin typeface="Calibri Light" pitchFamily="34" charset="0"/>
                  </a:rPr>
                  <a:t>PDLA </a:t>
                </a:r>
                <a:r>
                  <a:rPr lang="en-NZ" sz="1400" b="0" baseline="0">
                    <a:latin typeface="Calibri Light" pitchFamily="34" charset="0"/>
                  </a:rPr>
                  <a:t>expenditure ($000)</a:t>
                </a:r>
                <a:endParaRPr lang="en-NZ" sz="1400" b="0">
                  <a:latin typeface="Calibri Light" pitchFamily="34" charset="0"/>
                </a:endParaRPr>
              </a:p>
            </c:rich>
          </c:tx>
          <c:layout>
            <c:manualLayout>
              <c:xMode val="edge"/>
              <c:yMode val="edge"/>
              <c:x val="0"/>
              <c:y val="1.7259259259259261E-3"/>
            </c:manualLayout>
          </c:layout>
        </c:title>
        <c:numFmt formatCode="&quot;$&quot;#,##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16056064"/>
        <c:crosses val="autoZero"/>
        <c:crossBetween val="midCat"/>
        <c:majorUnit val="50000"/>
        <c:dispUnits>
          <c:builtInUnit val="thousands"/>
        </c:dispUnits>
      </c:valAx>
    </c:plotArea>
    <c:plotVisOnly val="1"/>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5.4330890057546904E-2"/>
          <c:y val="9.6052330379475248E-2"/>
          <c:w val="0.85315333333333365"/>
          <c:h val="0.74451111111111112"/>
        </c:manualLayout>
      </c:layout>
      <c:lineChart>
        <c:grouping val="standard"/>
        <c:ser>
          <c:idx val="0"/>
          <c:order val="0"/>
          <c:tx>
            <c:strRef>
              <c:f>LegalAid!$C$6</c:f>
              <c:strCache>
                <c:ptCount val="1"/>
                <c:pt idx="0">
                  <c:v>Actual</c:v>
                </c:pt>
              </c:strCache>
            </c:strRef>
          </c:tx>
          <c:spPr>
            <a:ln>
              <a:solidFill>
                <a:schemeClr val="tx2"/>
              </a:solidFill>
            </a:ln>
          </c:spPr>
          <c:marker>
            <c:symbol val="none"/>
          </c:marker>
          <c:cat>
            <c:numRef>
              <c:f>LegalAid!$B$7:$B$71</c:f>
              <c:numCache>
                <c:formatCode>mmm\ yyyy</c:formatCode>
                <c:ptCount val="65"/>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pt idx="49">
                  <c:v>42979</c:v>
                </c:pt>
                <c:pt idx="50">
                  <c:v>43070</c:v>
                </c:pt>
                <c:pt idx="51">
                  <c:v>43160</c:v>
                </c:pt>
                <c:pt idx="52">
                  <c:v>43252</c:v>
                </c:pt>
                <c:pt idx="53">
                  <c:v>43344</c:v>
                </c:pt>
                <c:pt idx="54">
                  <c:v>43435</c:v>
                </c:pt>
                <c:pt idx="55">
                  <c:v>43525</c:v>
                </c:pt>
                <c:pt idx="56">
                  <c:v>43617</c:v>
                </c:pt>
                <c:pt idx="57">
                  <c:v>43709</c:v>
                </c:pt>
                <c:pt idx="58">
                  <c:v>43800</c:v>
                </c:pt>
                <c:pt idx="59">
                  <c:v>43891</c:v>
                </c:pt>
                <c:pt idx="60">
                  <c:v>43983</c:v>
                </c:pt>
                <c:pt idx="61">
                  <c:v>44075</c:v>
                </c:pt>
                <c:pt idx="62">
                  <c:v>44166</c:v>
                </c:pt>
                <c:pt idx="63">
                  <c:v>44256</c:v>
                </c:pt>
                <c:pt idx="64">
                  <c:v>44348</c:v>
                </c:pt>
              </c:numCache>
            </c:numRef>
          </c:cat>
          <c:val>
            <c:numRef>
              <c:f>LegalAid!$C$7:$C$71</c:f>
              <c:numCache>
                <c:formatCode>"$"#,##0</c:formatCode>
                <c:ptCount val="65"/>
                <c:pt idx="0">
                  <c:v>26407198.7698</c:v>
                </c:pt>
                <c:pt idx="1">
                  <c:v>31032781.090000004</c:v>
                </c:pt>
                <c:pt idx="2">
                  <c:v>23018566.089900002</c:v>
                </c:pt>
                <c:pt idx="3">
                  <c:v>30519495.799899999</c:v>
                </c:pt>
                <c:pt idx="4">
                  <c:v>31109400.25</c:v>
                </c:pt>
                <c:pt idx="5">
                  <c:v>39368450.8499</c:v>
                </c:pt>
                <c:pt idx="6">
                  <c:v>30156789.5</c:v>
                </c:pt>
                <c:pt idx="7">
                  <c:v>42412173.000000007</c:v>
                </c:pt>
                <c:pt idx="8">
                  <c:v>39617724.230000004</c:v>
                </c:pt>
                <c:pt idx="9">
                  <c:v>42679838.75</c:v>
                </c:pt>
                <c:pt idx="10">
                  <c:v>35981039.929899998</c:v>
                </c:pt>
                <c:pt idx="11">
                  <c:v>49350367.449900001</c:v>
                </c:pt>
                <c:pt idx="12">
                  <c:v>30519495.799899999</c:v>
                </c:pt>
                <c:pt idx="13">
                  <c:v>31109400.25</c:v>
                </c:pt>
                <c:pt idx="14">
                  <c:v>39368450.8499</c:v>
                </c:pt>
                <c:pt idx="15">
                  <c:v>30156789.5</c:v>
                </c:pt>
                <c:pt idx="16">
                  <c:v>42412173.000000007</c:v>
                </c:pt>
                <c:pt idx="17">
                  <c:v>39617724.230000004</c:v>
                </c:pt>
                <c:pt idx="18">
                  <c:v>42679838.75</c:v>
                </c:pt>
                <c:pt idx="19">
                  <c:v>35981039.929899998</c:v>
                </c:pt>
                <c:pt idx="20">
                  <c:v>49350367.449900001</c:v>
                </c:pt>
                <c:pt idx="21">
                  <c:v>42026877.619900003</c:v>
                </c:pt>
                <c:pt idx="22">
                  <c:v>41828976.889999993</c:v>
                </c:pt>
                <c:pt idx="23">
                  <c:v>39863900.550000004</c:v>
                </c:pt>
                <c:pt idx="24">
                  <c:v>36629816.0999</c:v>
                </c:pt>
                <c:pt idx="25">
                  <c:v>38196820.029899999</c:v>
                </c:pt>
                <c:pt idx="26">
                  <c:v>35740853.389800005</c:v>
                </c:pt>
                <c:pt idx="27">
                  <c:v>30188192.23</c:v>
                </c:pt>
                <c:pt idx="28">
                  <c:v>34201948.549799994</c:v>
                </c:pt>
                <c:pt idx="29">
                  <c:v>32102534.309999999</c:v>
                </c:pt>
                <c:pt idx="30">
                  <c:v>34301618.219899997</c:v>
                </c:pt>
                <c:pt idx="31">
                  <c:v>24566035.489999995</c:v>
                </c:pt>
                <c:pt idx="32">
                  <c:v>21231877.759973917</c:v>
                </c:pt>
                <c:pt idx="33">
                  <c:v>29279820.999900002</c:v>
                </c:pt>
                <c:pt idx="34">
                  <c:v>33894141.019900002</c:v>
                </c:pt>
                <c:pt idx="35">
                  <c:v>26767468.449999999</c:v>
                </c:pt>
                <c:pt idx="36">
                  <c:v>29380095.339999996</c:v>
                </c:pt>
                <c:pt idx="37">
                  <c:v>31573567.98</c:v>
                </c:pt>
                <c:pt idx="38">
                  <c:v>34972779.420000002</c:v>
                </c:pt>
                <c:pt idx="39">
                  <c:v>27948362.509900004</c:v>
                </c:pt>
                <c:pt idx="40">
                  <c:v>35865344.560000002</c:v>
                </c:pt>
                <c:pt idx="41">
                  <c:v>34323555.329999998</c:v>
                </c:pt>
                <c:pt idx="42">
                  <c:v>35339121.00999999</c:v>
                </c:pt>
                <c:pt idx="43">
                  <c:v>29103084.319999997</c:v>
                </c:pt>
                <c:pt idx="44">
                  <c:v>38700998.489999995</c:v>
                </c:pt>
                <c:pt idx="45">
                  <c:v>37157173.25</c:v>
                </c:pt>
                <c:pt idx="46">
                  <c:v>40716332</c:v>
                </c:pt>
              </c:numCache>
            </c:numRef>
          </c:val>
        </c:ser>
        <c:ser>
          <c:idx val="1"/>
          <c:order val="1"/>
          <c:tx>
            <c:strRef>
              <c:f>LegalAid!$D$6</c:f>
              <c:strCache>
                <c:ptCount val="1"/>
                <c:pt idx="0">
                  <c:v>Forecast</c:v>
                </c:pt>
              </c:strCache>
            </c:strRef>
          </c:tx>
          <c:spPr>
            <a:ln>
              <a:solidFill>
                <a:srgbClr val="1F497D">
                  <a:alpha val="39000"/>
                </a:srgbClr>
              </a:solidFill>
            </a:ln>
          </c:spPr>
          <c:marker>
            <c:symbol val="none"/>
          </c:marker>
          <c:cat>
            <c:numRef>
              <c:f>LegalAid!$B$7:$B$71</c:f>
              <c:numCache>
                <c:formatCode>mmm\ yyyy</c:formatCode>
                <c:ptCount val="65"/>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pt idx="49">
                  <c:v>42979</c:v>
                </c:pt>
                <c:pt idx="50">
                  <c:v>43070</c:v>
                </c:pt>
                <c:pt idx="51">
                  <c:v>43160</c:v>
                </c:pt>
                <c:pt idx="52">
                  <c:v>43252</c:v>
                </c:pt>
                <c:pt idx="53">
                  <c:v>43344</c:v>
                </c:pt>
                <c:pt idx="54">
                  <c:v>43435</c:v>
                </c:pt>
                <c:pt idx="55">
                  <c:v>43525</c:v>
                </c:pt>
                <c:pt idx="56">
                  <c:v>43617</c:v>
                </c:pt>
                <c:pt idx="57">
                  <c:v>43709</c:v>
                </c:pt>
                <c:pt idx="58">
                  <c:v>43800</c:v>
                </c:pt>
                <c:pt idx="59">
                  <c:v>43891</c:v>
                </c:pt>
                <c:pt idx="60">
                  <c:v>43983</c:v>
                </c:pt>
                <c:pt idx="61">
                  <c:v>44075</c:v>
                </c:pt>
                <c:pt idx="62">
                  <c:v>44166</c:v>
                </c:pt>
                <c:pt idx="63">
                  <c:v>44256</c:v>
                </c:pt>
                <c:pt idx="64">
                  <c:v>44348</c:v>
                </c:pt>
              </c:numCache>
            </c:numRef>
          </c:cat>
          <c:val>
            <c:numRef>
              <c:f>LegalAid!$D$7:$D$71</c:f>
              <c:numCache>
                <c:formatCode>"$"#,##0</c:formatCode>
                <c:ptCount val="6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5" formatCode="_-&quot;$&quot;* #,##0_-;\-&quot;$&quot;* #,##0_-;_-&quot;$&quot;* &quot;-&quot;??_-;_-@_-">
                  <c:v>37412702.999885961</c:v>
                </c:pt>
                <c:pt idx="46" formatCode="_-&quot;$&quot;* #,##0_-;\-&quot;$&quot;* #,##0_-;_-&quot;$&quot;* &quot;-&quot;??_-;_-@_-">
                  <c:v>38903088.785250656</c:v>
                </c:pt>
                <c:pt idx="47" formatCode="_-&quot;$&quot;* #,##0_-;\-&quot;$&quot;* #,##0_-;_-&quot;$&quot;* &quot;-&quot;??_-;_-@_-">
                  <c:v>31792871.947595291</c:v>
                </c:pt>
                <c:pt idx="48" formatCode="_-&quot;$&quot;* #,##0_-;\-&quot;$&quot;* #,##0_-;_-&quot;$&quot;* &quot;-&quot;??_-;_-@_-">
                  <c:v>39917220.779031493</c:v>
                </c:pt>
                <c:pt idx="49" formatCode="_-&quot;$&quot;* #,##0_-;\-&quot;$&quot;* #,##0_-;_-&quot;$&quot;* &quot;-&quot;??_-;_-@_-">
                  <c:v>40297434.862841845</c:v>
                </c:pt>
                <c:pt idx="50" formatCode="_-&quot;$&quot;* #,##0_-;\-&quot;$&quot;* #,##0_-;_-&quot;$&quot;* &quot;-&quot;??_-;_-@_-">
                  <c:v>39832391.674903482</c:v>
                </c:pt>
                <c:pt idx="51" formatCode="_-&quot;$&quot;* #,##0_-;\-&quot;$&quot;* #,##0_-;_-&quot;$&quot;* &quot;-&quot;??_-;_-@_-">
                  <c:v>32796811.193194889</c:v>
                </c:pt>
                <c:pt idx="52" formatCode="_-&quot;$&quot;* #,##0_-;\-&quot;$&quot;* #,##0_-;_-&quot;$&quot;* &quot;-&quot;??_-;_-@_-">
                  <c:v>40796515.566442691</c:v>
                </c:pt>
                <c:pt idx="53" formatCode="_-&quot;$&quot;* #,##0_-;\-&quot;$&quot;* #,##0_-;_-&quot;$&quot;* &quot;-&quot;??_-;_-@_-">
                  <c:v>41303616.075906888</c:v>
                </c:pt>
                <c:pt idx="54" formatCode="_-&quot;$&quot;* #,##0_-;\-&quot;$&quot;* #,##0_-;_-&quot;$&quot;* &quot;-&quot;??_-;_-@_-">
                  <c:v>41093195.537186585</c:v>
                </c:pt>
                <c:pt idx="55" formatCode="_-&quot;$&quot;* #,##0_-;\-&quot;$&quot;* #,##0_-;_-&quot;$&quot;* &quot;-&quot;??_-;_-@_-">
                  <c:v>33881992.704565994</c:v>
                </c:pt>
                <c:pt idx="56" formatCode="_-&quot;$&quot;* #,##0_-;\-&quot;$&quot;* #,##0_-;_-&quot;$&quot;* &quot;-&quot;??_-;_-@_-">
                  <c:v>41985538.541786566</c:v>
                </c:pt>
                <c:pt idx="57" formatCode="_-&quot;$&quot;* #,##0_-;\-&quot;$&quot;* #,##0_-;_-&quot;$&quot;* &quot;-&quot;??_-;_-@_-">
                  <c:v>41825787.828871839</c:v>
                </c:pt>
                <c:pt idx="58" formatCode="_-&quot;$&quot;* #,##0_-;\-&quot;$&quot;* #,##0_-;_-&quot;$&quot;* &quot;-&quot;??_-;_-@_-">
                  <c:v>41651781.85199295</c:v>
                </c:pt>
                <c:pt idx="59" formatCode="_-&quot;$&quot;* #,##0_-;\-&quot;$&quot;* #,##0_-;_-&quot;$&quot;* &quot;-&quot;??_-;_-@_-">
                  <c:v>34238686.187677279</c:v>
                </c:pt>
                <c:pt idx="60" formatCode="_-&quot;$&quot;* #,##0_-;\-&quot;$&quot;* #,##0_-;_-&quot;$&quot;* &quot;-&quot;??_-;_-@_-">
                  <c:v>42678346.843079463</c:v>
                </c:pt>
                <c:pt idx="61" formatCode="_-&quot;$&quot;* #,##0_-;\-&quot;$&quot;* #,##0_-;_-&quot;$&quot;* &quot;-&quot;??_-;_-@_-">
                  <c:v>42711108.947398923</c:v>
                </c:pt>
                <c:pt idx="62" formatCode="_-&quot;$&quot;* #,##0_-;\-&quot;$&quot;* #,##0_-;_-&quot;$&quot;* &quot;-&quot;??_-;_-@_-">
                  <c:v>42493038.286594748</c:v>
                </c:pt>
                <c:pt idx="63" formatCode="_-&quot;$&quot;* #,##0_-;\-&quot;$&quot;* #,##0_-;_-&quot;$&quot;* &quot;-&quot;??_-;_-@_-">
                  <c:v>35007266.890445746</c:v>
                </c:pt>
                <c:pt idx="64" formatCode="_-&quot;$&quot;* #,##0_-;\-&quot;$&quot;* #,##0_-;_-&quot;$&quot;* &quot;-&quot;??_-;_-@_-">
                  <c:v>43534242.896683484</c:v>
                </c:pt>
              </c:numCache>
            </c:numRef>
          </c:val>
        </c:ser>
        <c:marker val="1"/>
        <c:axId val="417147904"/>
        <c:axId val="417162368"/>
      </c:lineChart>
      <c:dateAx>
        <c:axId val="417147904"/>
        <c:scaling>
          <c:orientation val="minMax"/>
          <c:min val="39234"/>
        </c:scaling>
        <c:axPos val="b"/>
        <c:title>
          <c:tx>
            <c:rich>
              <a:bodyPr/>
              <a:lstStyle/>
              <a:p>
                <a:pPr>
                  <a:defRPr sz="1800" b="0"/>
                </a:pPr>
                <a:r>
                  <a:rPr lang="en-NZ" sz="1800" b="0"/>
                  <a:t>Quarterly data</a:t>
                </a:r>
              </a:p>
            </c:rich>
          </c:tx>
          <c:layout>
            <c:manualLayout>
              <c:xMode val="edge"/>
              <c:yMode val="edge"/>
              <c:x val="0.7325440656565656"/>
              <c:y val="0.92657800925925926"/>
            </c:manualLayout>
          </c:layout>
        </c:title>
        <c:numFmt formatCode="yyyy" sourceLinked="0"/>
        <c:majorTickMark val="in"/>
        <c:tickLblPos val="nextTo"/>
        <c:txPr>
          <a:bodyPr rot="0"/>
          <a:lstStyle/>
          <a:p>
            <a:pPr>
              <a:defRPr sz="1800"/>
            </a:pPr>
            <a:endParaRPr lang="en-US"/>
          </a:p>
        </c:txPr>
        <c:crossAx val="417162368"/>
        <c:crosses val="autoZero"/>
        <c:auto val="1"/>
        <c:lblOffset val="100"/>
        <c:majorUnit val="2"/>
        <c:majorTimeUnit val="years"/>
        <c:minorUnit val="12"/>
        <c:minorTimeUnit val="months"/>
      </c:dateAx>
      <c:valAx>
        <c:axId val="417162368"/>
        <c:scaling>
          <c:orientation val="minMax"/>
          <c:max val="50000000"/>
          <c:min val="0"/>
        </c:scaling>
        <c:axPos val="l"/>
        <c:numFmt formatCode="0,," sourceLinked="0"/>
        <c:majorTickMark val="none"/>
        <c:tickLblPos val="nextTo"/>
        <c:txPr>
          <a:bodyPr/>
          <a:lstStyle/>
          <a:p>
            <a:pPr>
              <a:defRPr sz="1800"/>
            </a:pPr>
            <a:endParaRPr lang="en-US"/>
          </a:p>
        </c:txPr>
        <c:crossAx val="417147904"/>
        <c:crosses val="autoZero"/>
        <c:crossBetween val="midCat"/>
        <c:majorUnit val="10000000"/>
      </c:valAx>
    </c:plotArea>
    <c:plotVisOnly val="1"/>
  </c:chart>
  <c:spPr>
    <a:ln>
      <a:noFill/>
    </a:ln>
  </c:spPr>
  <c:txPr>
    <a:bodyPr/>
    <a:lstStyle/>
    <a:p>
      <a:pPr>
        <a:defRPr sz="2000">
          <a:latin typeface="Calibri Light" pitchFamily="34" charset="0"/>
        </a:defRPr>
      </a:pPr>
      <a:endParaRPr lang="en-US"/>
    </a:p>
  </c:txPr>
  <c:printSettings>
    <c:headerFooter/>
    <c:pageMargins b="0.75000000000001266" l="0.70000000000000062" r="0.70000000000000062" t="0.75000000000001266"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6.3892826867252436E-2"/>
          <c:y val="0.10225948114739535"/>
          <c:w val="0.78616746970549956"/>
          <c:h val="0.70423500545771522"/>
        </c:manualLayout>
      </c:layout>
      <c:lineChart>
        <c:grouping val="standard"/>
        <c:ser>
          <c:idx val="4"/>
          <c:order val="4"/>
          <c:tx>
            <c:strRef>
              <c:f>SentenceMix!$R$3</c:f>
              <c:strCache>
                <c:ptCount val="1"/>
                <c:pt idx="0">
                  <c:v>Imprisonment</c:v>
                </c:pt>
              </c:strCache>
            </c:strRef>
          </c:tx>
          <c:spPr>
            <a:ln>
              <a:solidFill>
                <a:srgbClr val="1F497D">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SentenceMix!$R$4:$R$104</c:f>
              <c:numCache>
                <c:formatCode>General</c:formatCode>
                <c:ptCount val="101"/>
                <c:pt idx="65" formatCode="0.0%">
                  <c:v>0.11311486905446387</c:v>
                </c:pt>
                <c:pt idx="66" formatCode="0.0%">
                  <c:v>0.11311486905446387</c:v>
                </c:pt>
                <c:pt idx="67" formatCode="0.0%">
                  <c:v>0.11311486905446387</c:v>
                </c:pt>
                <c:pt idx="68" formatCode="0.0%">
                  <c:v>0.11311486905446387</c:v>
                </c:pt>
                <c:pt idx="69" formatCode="0.0%">
                  <c:v>0.11311486905446387</c:v>
                </c:pt>
                <c:pt idx="70" formatCode="0.0%">
                  <c:v>0.11311486905446387</c:v>
                </c:pt>
                <c:pt idx="71" formatCode="0.0%">
                  <c:v>0.11311486905446387</c:v>
                </c:pt>
                <c:pt idx="72" formatCode="0.0%">
                  <c:v>0.11311486905446387</c:v>
                </c:pt>
                <c:pt idx="73" formatCode="0.0%">
                  <c:v>0.11311486905446387</c:v>
                </c:pt>
                <c:pt idx="74" formatCode="0.0%">
                  <c:v>0.11311486905446387</c:v>
                </c:pt>
                <c:pt idx="75" formatCode="0.0%">
                  <c:v>0.11311486905446387</c:v>
                </c:pt>
                <c:pt idx="76" formatCode="0.0%">
                  <c:v>0.11311486905446387</c:v>
                </c:pt>
                <c:pt idx="77" formatCode="0.0%">
                  <c:v>0.11311486905446387</c:v>
                </c:pt>
                <c:pt idx="78" formatCode="0.0%">
                  <c:v>0.11311486905446387</c:v>
                </c:pt>
                <c:pt idx="79" formatCode="0.0%">
                  <c:v>0.11311486905446387</c:v>
                </c:pt>
                <c:pt idx="80" formatCode="0.0%">
                  <c:v>0.11311486905446387</c:v>
                </c:pt>
                <c:pt idx="81" formatCode="0.0%">
                  <c:v>0.11311486905446387</c:v>
                </c:pt>
                <c:pt idx="82" formatCode="0.0%">
                  <c:v>0.11311486905446387</c:v>
                </c:pt>
                <c:pt idx="83" formatCode="0.0%">
                  <c:v>0.11311486905446387</c:v>
                </c:pt>
                <c:pt idx="84" formatCode="0.0%">
                  <c:v>0.11311486905446387</c:v>
                </c:pt>
                <c:pt idx="85" formatCode="0.0%">
                  <c:v>0.11311486905446387</c:v>
                </c:pt>
                <c:pt idx="86" formatCode="0.0%">
                  <c:v>0.11311486905446387</c:v>
                </c:pt>
                <c:pt idx="87" formatCode="0.0%">
                  <c:v>0.11311486905446387</c:v>
                </c:pt>
                <c:pt idx="88" formatCode="0.0%">
                  <c:v>0.11311486905446387</c:v>
                </c:pt>
                <c:pt idx="89" formatCode="0.0%">
                  <c:v>0.11311486905446387</c:v>
                </c:pt>
                <c:pt idx="90" formatCode="0.0%">
                  <c:v>0.11311486905446387</c:v>
                </c:pt>
                <c:pt idx="91" formatCode="0.0%">
                  <c:v>0.11311486905446387</c:v>
                </c:pt>
                <c:pt idx="92" formatCode="0.0%">
                  <c:v>0.11311486905446387</c:v>
                </c:pt>
                <c:pt idx="93" formatCode="0.0%">
                  <c:v>0.11311486905446387</c:v>
                </c:pt>
                <c:pt idx="94" formatCode="0.0%">
                  <c:v>0.11311486905446387</c:v>
                </c:pt>
                <c:pt idx="95" formatCode="0.0%">
                  <c:v>0.11311486905446387</c:v>
                </c:pt>
                <c:pt idx="96" formatCode="0.0%">
                  <c:v>0.11311486905446387</c:v>
                </c:pt>
                <c:pt idx="97" formatCode="0.0%">
                  <c:v>0.11311486905446387</c:v>
                </c:pt>
                <c:pt idx="98" formatCode="0.0%">
                  <c:v>0.11311486905446387</c:v>
                </c:pt>
                <c:pt idx="99" formatCode="0.0%">
                  <c:v>0.11311486905446387</c:v>
                </c:pt>
                <c:pt idx="100" formatCode="0.0%">
                  <c:v>0.11311486905446387</c:v>
                </c:pt>
              </c:numCache>
            </c:numRef>
          </c:val>
        </c:ser>
        <c:ser>
          <c:idx val="5"/>
          <c:order val="5"/>
          <c:tx>
            <c:strRef>
              <c:f>SentenceMix!$Q$3</c:f>
              <c:strCache>
                <c:ptCount val="1"/>
                <c:pt idx="0">
                  <c:v>Community</c:v>
                </c:pt>
              </c:strCache>
            </c:strRef>
          </c:tx>
          <c:spPr>
            <a:ln>
              <a:solidFill>
                <a:srgbClr val="F79646">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SentenceMix!$Q$4:$Q$104</c:f>
              <c:numCache>
                <c:formatCode>General</c:formatCode>
                <c:ptCount val="101"/>
                <c:pt idx="65" formatCode="0.0%">
                  <c:v>0.43130988376681212</c:v>
                </c:pt>
                <c:pt idx="66" formatCode="0.0%">
                  <c:v>0.43130988376681212</c:v>
                </c:pt>
                <c:pt idx="67" formatCode="0.0%">
                  <c:v>0.43130988376681212</c:v>
                </c:pt>
                <c:pt idx="68" formatCode="0.0%">
                  <c:v>0.43130988376681212</c:v>
                </c:pt>
                <c:pt idx="69" formatCode="0.0%">
                  <c:v>0.43130988376681212</c:v>
                </c:pt>
                <c:pt idx="70" formatCode="0.0%">
                  <c:v>0.43130988376681212</c:v>
                </c:pt>
                <c:pt idx="71" formatCode="0.0%">
                  <c:v>0.43130988376681212</c:v>
                </c:pt>
                <c:pt idx="72" formatCode="0.0%">
                  <c:v>0.43130988376681212</c:v>
                </c:pt>
                <c:pt idx="73" formatCode="0.0%">
                  <c:v>0.43130988376681212</c:v>
                </c:pt>
                <c:pt idx="74" formatCode="0.0%">
                  <c:v>0.43130988376681212</c:v>
                </c:pt>
                <c:pt idx="75" formatCode="0.0%">
                  <c:v>0.43130988376681212</c:v>
                </c:pt>
                <c:pt idx="76" formatCode="0.0%">
                  <c:v>0.43130988376681212</c:v>
                </c:pt>
                <c:pt idx="77" formatCode="0.0%">
                  <c:v>0.43130988376681212</c:v>
                </c:pt>
                <c:pt idx="78" formatCode="0.0%">
                  <c:v>0.43130988376681212</c:v>
                </c:pt>
                <c:pt idx="79" formatCode="0.0%">
                  <c:v>0.43130988376681212</c:v>
                </c:pt>
                <c:pt idx="80" formatCode="0.0%">
                  <c:v>0.43130988376681212</c:v>
                </c:pt>
                <c:pt idx="81" formatCode="0.0%">
                  <c:v>0.43130988376681212</c:v>
                </c:pt>
                <c:pt idx="82" formatCode="0.0%">
                  <c:v>0.43130988376681212</c:v>
                </c:pt>
                <c:pt idx="83" formatCode="0.0%">
                  <c:v>0.43130988376681212</c:v>
                </c:pt>
                <c:pt idx="84" formatCode="0.0%">
                  <c:v>0.43130988376681212</c:v>
                </c:pt>
                <c:pt idx="85" formatCode="0.0%">
                  <c:v>0.43130988376681212</c:v>
                </c:pt>
                <c:pt idx="86" formatCode="0.0%">
                  <c:v>0.43130988376681212</c:v>
                </c:pt>
                <c:pt idx="87" formatCode="0.0%">
                  <c:v>0.43130988376681212</c:v>
                </c:pt>
                <c:pt idx="88" formatCode="0.0%">
                  <c:v>0.43130988376681212</c:v>
                </c:pt>
                <c:pt idx="89" formatCode="0.0%">
                  <c:v>0.43130988376681212</c:v>
                </c:pt>
                <c:pt idx="90" formatCode="0.0%">
                  <c:v>0.43130988376681212</c:v>
                </c:pt>
                <c:pt idx="91" formatCode="0.0%">
                  <c:v>0.43130988376681212</c:v>
                </c:pt>
                <c:pt idx="92" formatCode="0.0%">
                  <c:v>0.43130988376681212</c:v>
                </c:pt>
                <c:pt idx="93" formatCode="0.0%">
                  <c:v>0.43130988376681212</c:v>
                </c:pt>
                <c:pt idx="94" formatCode="0.0%">
                  <c:v>0.43130988376681212</c:v>
                </c:pt>
                <c:pt idx="95" formatCode="0.0%">
                  <c:v>0.43130988376681212</c:v>
                </c:pt>
                <c:pt idx="96" formatCode="0.0%">
                  <c:v>0.43130988376681212</c:v>
                </c:pt>
                <c:pt idx="97" formatCode="0.0%">
                  <c:v>0.43130988376681212</c:v>
                </c:pt>
                <c:pt idx="98" formatCode="0.0%">
                  <c:v>0.43130988376681212</c:v>
                </c:pt>
                <c:pt idx="99" formatCode="0.0%">
                  <c:v>0.43130988376681212</c:v>
                </c:pt>
                <c:pt idx="100" formatCode="0.0%">
                  <c:v>0.43130988376681212</c:v>
                </c:pt>
              </c:numCache>
            </c:numRef>
          </c:val>
        </c:ser>
        <c:ser>
          <c:idx val="6"/>
          <c:order val="6"/>
          <c:tx>
            <c:strRef>
              <c:f>SentenceMix!$P$3</c:f>
              <c:strCache>
                <c:ptCount val="1"/>
                <c:pt idx="0">
                  <c:v>Monetary</c:v>
                </c:pt>
              </c:strCache>
            </c:strRef>
          </c:tx>
          <c:spPr>
            <a:ln>
              <a:solidFill>
                <a:srgbClr val="008000">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SentenceMix!$P$4:$P$104</c:f>
              <c:numCache>
                <c:formatCode>General</c:formatCode>
                <c:ptCount val="101"/>
                <c:pt idx="65" formatCode="0.0%">
                  <c:v>0.32253277866089447</c:v>
                </c:pt>
                <c:pt idx="66" formatCode="0.0%">
                  <c:v>0.32253277866089447</c:v>
                </c:pt>
                <c:pt idx="67" formatCode="0.0%">
                  <c:v>0.32253277866089447</c:v>
                </c:pt>
                <c:pt idx="68" formatCode="0.0%">
                  <c:v>0.32253277866089447</c:v>
                </c:pt>
                <c:pt idx="69" formatCode="0.0%">
                  <c:v>0.32253277866089447</c:v>
                </c:pt>
                <c:pt idx="70" formatCode="0.0%">
                  <c:v>0.32253277866089447</c:v>
                </c:pt>
                <c:pt idx="71" formatCode="0.0%">
                  <c:v>0.32253277866089447</c:v>
                </c:pt>
                <c:pt idx="72" formatCode="0.0%">
                  <c:v>0.32253277866089447</c:v>
                </c:pt>
                <c:pt idx="73" formatCode="0.0%">
                  <c:v>0.32253277866089447</c:v>
                </c:pt>
                <c:pt idx="74" formatCode="0.0%">
                  <c:v>0.32253277866089447</c:v>
                </c:pt>
                <c:pt idx="75" formatCode="0.0%">
                  <c:v>0.32253277866089447</c:v>
                </c:pt>
                <c:pt idx="76" formatCode="0.0%">
                  <c:v>0.32253277866089447</c:v>
                </c:pt>
                <c:pt idx="77" formatCode="0.0%">
                  <c:v>0.32253277866089447</c:v>
                </c:pt>
                <c:pt idx="78" formatCode="0.0%">
                  <c:v>0.32253277866089447</c:v>
                </c:pt>
                <c:pt idx="79" formatCode="0.0%">
                  <c:v>0.32253277866089447</c:v>
                </c:pt>
                <c:pt idx="80" formatCode="0.0%">
                  <c:v>0.32253277866089447</c:v>
                </c:pt>
                <c:pt idx="81" formatCode="0.0%">
                  <c:v>0.32253277866089447</c:v>
                </c:pt>
                <c:pt idx="82" formatCode="0.0%">
                  <c:v>0.32253277866089447</c:v>
                </c:pt>
                <c:pt idx="83" formatCode="0.0%">
                  <c:v>0.32253277866089447</c:v>
                </c:pt>
                <c:pt idx="84" formatCode="0.0%">
                  <c:v>0.32253277866089447</c:v>
                </c:pt>
                <c:pt idx="85" formatCode="0.0%">
                  <c:v>0.32253277866089447</c:v>
                </c:pt>
                <c:pt idx="86" formatCode="0.0%">
                  <c:v>0.32253277866089447</c:v>
                </c:pt>
                <c:pt idx="87" formatCode="0.0%">
                  <c:v>0.32253277866089447</c:v>
                </c:pt>
                <c:pt idx="88" formatCode="0.0%">
                  <c:v>0.32253277866089447</c:v>
                </c:pt>
                <c:pt idx="89" formatCode="0.0%">
                  <c:v>0.32253277866089447</c:v>
                </c:pt>
                <c:pt idx="90" formatCode="0.0%">
                  <c:v>0.32253277866089447</c:v>
                </c:pt>
                <c:pt idx="91" formatCode="0.0%">
                  <c:v>0.32253277866089447</c:v>
                </c:pt>
                <c:pt idx="92" formatCode="0.0%">
                  <c:v>0.32253277866089447</c:v>
                </c:pt>
                <c:pt idx="93" formatCode="0.0%">
                  <c:v>0.32253277866089447</c:v>
                </c:pt>
                <c:pt idx="94" formatCode="0.0%">
                  <c:v>0.32253277866089447</c:v>
                </c:pt>
                <c:pt idx="95" formatCode="0.0%">
                  <c:v>0.32253277866089447</c:v>
                </c:pt>
                <c:pt idx="96" formatCode="0.0%">
                  <c:v>0.32253277866089447</c:v>
                </c:pt>
                <c:pt idx="97" formatCode="0.0%">
                  <c:v>0.32253277866089447</c:v>
                </c:pt>
                <c:pt idx="98" formatCode="0.0%">
                  <c:v>0.32253277866089447</c:v>
                </c:pt>
                <c:pt idx="99" formatCode="0.0%">
                  <c:v>0.32253277866089447</c:v>
                </c:pt>
                <c:pt idx="100" formatCode="0.0%">
                  <c:v>0.32253277866089447</c:v>
                </c:pt>
              </c:numCache>
            </c:numRef>
          </c:val>
        </c:ser>
        <c:ser>
          <c:idx val="7"/>
          <c:order val="7"/>
          <c:tx>
            <c:strRef>
              <c:f>SentenceMix!$O$3</c:f>
              <c:strCache>
                <c:ptCount val="1"/>
                <c:pt idx="0">
                  <c:v>Other</c:v>
                </c:pt>
              </c:strCache>
            </c:strRef>
          </c:tx>
          <c:spPr>
            <a:ln>
              <a:solidFill>
                <a:srgbClr val="C0504D">
                  <a:alpha val="54000"/>
                </a:srgb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SentenceMix!$O$4:$O$104</c:f>
              <c:numCache>
                <c:formatCode>General</c:formatCode>
                <c:ptCount val="101"/>
                <c:pt idx="65" formatCode="0.0%">
                  <c:v>0.13304246851782955</c:v>
                </c:pt>
                <c:pt idx="66" formatCode="0.0%">
                  <c:v>0.13304246851782955</c:v>
                </c:pt>
                <c:pt idx="67" formatCode="0.0%">
                  <c:v>0.13304246851782955</c:v>
                </c:pt>
                <c:pt idx="68" formatCode="0.0%">
                  <c:v>0.13304246851782955</c:v>
                </c:pt>
                <c:pt idx="69" formatCode="0.0%">
                  <c:v>0.13304246851782955</c:v>
                </c:pt>
                <c:pt idx="70" formatCode="0.0%">
                  <c:v>0.13304246851782955</c:v>
                </c:pt>
                <c:pt idx="71" formatCode="0.0%">
                  <c:v>0.13304246851782955</c:v>
                </c:pt>
                <c:pt idx="72" formatCode="0.0%">
                  <c:v>0.13304246851782955</c:v>
                </c:pt>
                <c:pt idx="73" formatCode="0.0%">
                  <c:v>0.13304246851782955</c:v>
                </c:pt>
                <c:pt idx="74" formatCode="0.0%">
                  <c:v>0.13304246851782955</c:v>
                </c:pt>
                <c:pt idx="75" formatCode="0.0%">
                  <c:v>0.13304246851782955</c:v>
                </c:pt>
                <c:pt idx="76" formatCode="0.0%">
                  <c:v>0.13304246851782955</c:v>
                </c:pt>
                <c:pt idx="77" formatCode="0.0%">
                  <c:v>0.13304246851782955</c:v>
                </c:pt>
                <c:pt idx="78" formatCode="0.0%">
                  <c:v>0.13304246851782955</c:v>
                </c:pt>
                <c:pt idx="79" formatCode="0.0%">
                  <c:v>0.13304246851782955</c:v>
                </c:pt>
                <c:pt idx="80" formatCode="0.0%">
                  <c:v>0.13304246851782955</c:v>
                </c:pt>
                <c:pt idx="81" formatCode="0.0%">
                  <c:v>0.13304246851782955</c:v>
                </c:pt>
                <c:pt idx="82" formatCode="0.0%">
                  <c:v>0.13304246851782955</c:v>
                </c:pt>
                <c:pt idx="83" formatCode="0.0%">
                  <c:v>0.13304246851782955</c:v>
                </c:pt>
                <c:pt idx="84" formatCode="0.0%">
                  <c:v>0.13304246851782955</c:v>
                </c:pt>
                <c:pt idx="85" formatCode="0.0%">
                  <c:v>0.13304246851782955</c:v>
                </c:pt>
                <c:pt idx="86" formatCode="0.0%">
                  <c:v>0.13304246851782955</c:v>
                </c:pt>
                <c:pt idx="87" formatCode="0.0%">
                  <c:v>0.13304246851782955</c:v>
                </c:pt>
                <c:pt idx="88" formatCode="0.0%">
                  <c:v>0.13304246851782955</c:v>
                </c:pt>
                <c:pt idx="89" formatCode="0.0%">
                  <c:v>0.13304246851782955</c:v>
                </c:pt>
                <c:pt idx="90" formatCode="0.0%">
                  <c:v>0.13304246851782955</c:v>
                </c:pt>
                <c:pt idx="91" formatCode="0.0%">
                  <c:v>0.13304246851782955</c:v>
                </c:pt>
                <c:pt idx="92" formatCode="0.0%">
                  <c:v>0.13304246851782955</c:v>
                </c:pt>
                <c:pt idx="93" formatCode="0.0%">
                  <c:v>0.13304246851782955</c:v>
                </c:pt>
                <c:pt idx="94" formatCode="0.0%">
                  <c:v>0.13304246851782955</c:v>
                </c:pt>
                <c:pt idx="95" formatCode="0.0%">
                  <c:v>0.13304246851782955</c:v>
                </c:pt>
                <c:pt idx="96" formatCode="0.0%">
                  <c:v>0.13304246851782955</c:v>
                </c:pt>
                <c:pt idx="97" formatCode="0.0%">
                  <c:v>0.13304246851782955</c:v>
                </c:pt>
                <c:pt idx="98" formatCode="0.0%">
                  <c:v>0.13304246851782955</c:v>
                </c:pt>
                <c:pt idx="99" formatCode="0.0%">
                  <c:v>0.13304246851782955</c:v>
                </c:pt>
                <c:pt idx="100" formatCode="0.0%">
                  <c:v>0.13304246851782955</c:v>
                </c:pt>
              </c:numCache>
            </c:numRef>
          </c:val>
        </c:ser>
        <c:ser>
          <c:idx val="3"/>
          <c:order val="0"/>
          <c:tx>
            <c:strRef>
              <c:f>SentenceMix!$N$3</c:f>
              <c:strCache>
                <c:ptCount val="1"/>
                <c:pt idx="0">
                  <c:v>Imprisonment</c:v>
                </c:pt>
              </c:strCache>
            </c:strRef>
          </c:tx>
          <c:spPr>
            <a:ln>
              <a:solidFill>
                <a:schemeClr val="tx2"/>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SentenceMix!$N$4:$N$104</c:f>
              <c:numCache>
                <c:formatCode>0.00%</c:formatCode>
                <c:ptCount val="101"/>
                <c:pt idx="0">
                  <c:v>9.5195430619330279E-2</c:v>
                </c:pt>
                <c:pt idx="1">
                  <c:v>9.3547053398461963E-2</c:v>
                </c:pt>
                <c:pt idx="2">
                  <c:v>9.1423615060308425E-2</c:v>
                </c:pt>
                <c:pt idx="3">
                  <c:v>7.9616212976421311E-2</c:v>
                </c:pt>
                <c:pt idx="4">
                  <c:v>8.7899011938595298E-2</c:v>
                </c:pt>
                <c:pt idx="5">
                  <c:v>8.6108328542458867E-2</c:v>
                </c:pt>
                <c:pt idx="6">
                  <c:v>8.6253889709478657E-2</c:v>
                </c:pt>
                <c:pt idx="7">
                  <c:v>7.6724646324664955E-2</c:v>
                </c:pt>
                <c:pt idx="8">
                  <c:v>9.1729389704779063E-2</c:v>
                </c:pt>
                <c:pt idx="9">
                  <c:v>8.7421938798905585E-2</c:v>
                </c:pt>
                <c:pt idx="10">
                  <c:v>8.6233572583267429E-2</c:v>
                </c:pt>
                <c:pt idx="11">
                  <c:v>7.3620073977594971E-2</c:v>
                </c:pt>
                <c:pt idx="12">
                  <c:v>8.4912547084921783E-2</c:v>
                </c:pt>
                <c:pt idx="13">
                  <c:v>9.3175925533675596E-2</c:v>
                </c:pt>
                <c:pt idx="14">
                  <c:v>9.3538627098352103E-2</c:v>
                </c:pt>
                <c:pt idx="15">
                  <c:v>7.9924172375428884E-2</c:v>
                </c:pt>
                <c:pt idx="16">
                  <c:v>9.9270990817302174E-2</c:v>
                </c:pt>
                <c:pt idx="17">
                  <c:v>0.10307834137351062</c:v>
                </c:pt>
                <c:pt idx="18">
                  <c:v>0.10104678973216996</c:v>
                </c:pt>
                <c:pt idx="19">
                  <c:v>8.2650855728827577E-2</c:v>
                </c:pt>
                <c:pt idx="20">
                  <c:v>0.1006544713290481</c:v>
                </c:pt>
                <c:pt idx="21">
                  <c:v>0.10035520395596176</c:v>
                </c:pt>
                <c:pt idx="22">
                  <c:v>0.11156259242656137</c:v>
                </c:pt>
                <c:pt idx="23">
                  <c:v>8.8864589023507135E-2</c:v>
                </c:pt>
                <c:pt idx="24">
                  <c:v>9.2178433102948321E-2</c:v>
                </c:pt>
                <c:pt idx="25">
                  <c:v>9.9451164420289673E-2</c:v>
                </c:pt>
                <c:pt idx="26">
                  <c:v>0.1006506017717274</c:v>
                </c:pt>
                <c:pt idx="27">
                  <c:v>8.221861485369765E-2</c:v>
                </c:pt>
                <c:pt idx="28">
                  <c:v>9.6150357778323092E-2</c:v>
                </c:pt>
                <c:pt idx="29">
                  <c:v>9.7233099813190768E-2</c:v>
                </c:pt>
                <c:pt idx="30">
                  <c:v>6.9457422059967924E-2</c:v>
                </c:pt>
                <c:pt idx="31">
                  <c:v>6.2669455440690483E-2</c:v>
                </c:pt>
                <c:pt idx="32">
                  <c:v>7.183230238524356E-2</c:v>
                </c:pt>
                <c:pt idx="33">
                  <c:v>7.7260366167647643E-2</c:v>
                </c:pt>
                <c:pt idx="34">
                  <c:v>7.8644705439581478E-2</c:v>
                </c:pt>
                <c:pt idx="35">
                  <c:v>7.1111689349207668E-2</c:v>
                </c:pt>
                <c:pt idx="36">
                  <c:v>7.623553744898183E-2</c:v>
                </c:pt>
                <c:pt idx="37">
                  <c:v>7.9728384502238334E-2</c:v>
                </c:pt>
                <c:pt idx="38">
                  <c:v>7.853906965202824E-2</c:v>
                </c:pt>
                <c:pt idx="39">
                  <c:v>6.9972195035819862E-2</c:v>
                </c:pt>
                <c:pt idx="40">
                  <c:v>8.2545696654168818E-2</c:v>
                </c:pt>
                <c:pt idx="41">
                  <c:v>8.4971417164787746E-2</c:v>
                </c:pt>
                <c:pt idx="42">
                  <c:v>8.2935951600653382E-2</c:v>
                </c:pt>
                <c:pt idx="43">
                  <c:v>8.2112611070476293E-2</c:v>
                </c:pt>
                <c:pt idx="44">
                  <c:v>8.5959139820165939E-2</c:v>
                </c:pt>
                <c:pt idx="45">
                  <c:v>8.3471841871687977E-2</c:v>
                </c:pt>
                <c:pt idx="46">
                  <c:v>9.0144307345300032E-2</c:v>
                </c:pt>
                <c:pt idx="47">
                  <c:v>8.3487794163360982E-2</c:v>
                </c:pt>
                <c:pt idx="48">
                  <c:v>8.3010967415383052E-2</c:v>
                </c:pt>
                <c:pt idx="49">
                  <c:v>8.703474802334725E-2</c:v>
                </c:pt>
                <c:pt idx="50">
                  <c:v>9.4509407854539818E-2</c:v>
                </c:pt>
                <c:pt idx="51">
                  <c:v>8.9543005218525915E-2</c:v>
                </c:pt>
                <c:pt idx="52">
                  <c:v>9.5997572499933681E-2</c:v>
                </c:pt>
                <c:pt idx="53">
                  <c:v>8.7150034254577582E-2</c:v>
                </c:pt>
                <c:pt idx="54">
                  <c:v>9.1543615532942102E-2</c:v>
                </c:pt>
                <c:pt idx="55">
                  <c:v>9.5051058083554296E-2</c:v>
                </c:pt>
                <c:pt idx="56">
                  <c:v>9.7242217828109545E-2</c:v>
                </c:pt>
                <c:pt idx="57">
                  <c:v>0.10366877629159484</c:v>
                </c:pt>
                <c:pt idx="58">
                  <c:v>0.10354228553811233</c:v>
                </c:pt>
                <c:pt idx="59">
                  <c:v>0.10077190665838702</c:v>
                </c:pt>
                <c:pt idx="60">
                  <c:v>0.10609115272734666</c:v>
                </c:pt>
                <c:pt idx="61">
                  <c:v>0.1089229717005586</c:v>
                </c:pt>
                <c:pt idx="62">
                  <c:v>0.11698521693115675</c:v>
                </c:pt>
                <c:pt idx="63">
                  <c:v>0.11196562725225152</c:v>
                </c:pt>
                <c:pt idx="64">
                  <c:v>0.1177168898168507</c:v>
                </c:pt>
                <c:pt idx="65">
                  <c:v>0.11839322107880684</c:v>
                </c:pt>
                <c:pt idx="66">
                  <c:v>0.12348589138795153</c:v>
                </c:pt>
              </c:numCache>
            </c:numRef>
          </c:val>
        </c:ser>
        <c:ser>
          <c:idx val="2"/>
          <c:order val="1"/>
          <c:tx>
            <c:strRef>
              <c:f>SentenceMix!$M$3</c:f>
              <c:strCache>
                <c:ptCount val="1"/>
                <c:pt idx="0">
                  <c:v>Community</c:v>
                </c:pt>
              </c:strCache>
            </c:strRef>
          </c:tx>
          <c:spPr>
            <a:ln>
              <a:solidFill>
                <a:schemeClr val="accent6">
                  <a:lumMod val="75000"/>
                </a:schemeClr>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SentenceMix!$M$4:$M$104</c:f>
              <c:numCache>
                <c:formatCode>0.00%</c:formatCode>
                <c:ptCount val="101"/>
                <c:pt idx="0">
                  <c:v>0.29465785642289172</c:v>
                </c:pt>
                <c:pt idx="1">
                  <c:v>0.29742991882945402</c:v>
                </c:pt>
                <c:pt idx="2">
                  <c:v>0.28868574498443267</c:v>
                </c:pt>
                <c:pt idx="3">
                  <c:v>0.27744915035346529</c:v>
                </c:pt>
                <c:pt idx="4">
                  <c:v>0.28509102810291648</c:v>
                </c:pt>
                <c:pt idx="5">
                  <c:v>0.28525944171630879</c:v>
                </c:pt>
                <c:pt idx="6">
                  <c:v>0.27871249678765442</c:v>
                </c:pt>
                <c:pt idx="7">
                  <c:v>0.25798098423673399</c:v>
                </c:pt>
                <c:pt idx="8">
                  <c:v>0.266966834056451</c:v>
                </c:pt>
                <c:pt idx="9">
                  <c:v>0.26484474113553902</c:v>
                </c:pt>
                <c:pt idx="10">
                  <c:v>0.25207782191546557</c:v>
                </c:pt>
                <c:pt idx="11">
                  <c:v>0.22823359913325592</c:v>
                </c:pt>
                <c:pt idx="12">
                  <c:v>0.25338791204517358</c:v>
                </c:pt>
                <c:pt idx="13">
                  <c:v>0.25947574628644593</c:v>
                </c:pt>
                <c:pt idx="14">
                  <c:v>0.255968415609724</c:v>
                </c:pt>
                <c:pt idx="15">
                  <c:v>0.23123810392244945</c:v>
                </c:pt>
                <c:pt idx="16">
                  <c:v>0.2437157057394439</c:v>
                </c:pt>
                <c:pt idx="17">
                  <c:v>0.25830142448123417</c:v>
                </c:pt>
                <c:pt idx="18">
                  <c:v>0.25555193890970213</c:v>
                </c:pt>
                <c:pt idx="19">
                  <c:v>0.24166612021031098</c:v>
                </c:pt>
                <c:pt idx="20">
                  <c:v>0.250870790782937</c:v>
                </c:pt>
                <c:pt idx="21">
                  <c:v>0.26001318818592623</c:v>
                </c:pt>
                <c:pt idx="22">
                  <c:v>0.25812220887963155</c:v>
                </c:pt>
                <c:pt idx="23">
                  <c:v>0.24103873965210121</c:v>
                </c:pt>
                <c:pt idx="24">
                  <c:v>0.25145991732165501</c:v>
                </c:pt>
                <c:pt idx="25">
                  <c:v>0.26287520771835843</c:v>
                </c:pt>
                <c:pt idx="26">
                  <c:v>0.25716829610951009</c:v>
                </c:pt>
                <c:pt idx="27">
                  <c:v>0.24502408353309257</c:v>
                </c:pt>
                <c:pt idx="28">
                  <c:v>0.25550849442867041</c:v>
                </c:pt>
                <c:pt idx="29">
                  <c:v>0.25967690720615683</c:v>
                </c:pt>
                <c:pt idx="30">
                  <c:v>0.28071337597589657</c:v>
                </c:pt>
                <c:pt idx="31">
                  <c:v>0.27834482845471875</c:v>
                </c:pt>
                <c:pt idx="32">
                  <c:v>0.29835587892468435</c:v>
                </c:pt>
                <c:pt idx="33">
                  <c:v>0.29941271522905272</c:v>
                </c:pt>
                <c:pt idx="34">
                  <c:v>0.29653889914514459</c:v>
                </c:pt>
                <c:pt idx="35">
                  <c:v>0.29859335724663633</c:v>
                </c:pt>
                <c:pt idx="36">
                  <c:v>0.31309744553583135</c:v>
                </c:pt>
                <c:pt idx="37">
                  <c:v>0.3248759598635968</c:v>
                </c:pt>
                <c:pt idx="38">
                  <c:v>0.3294873887300605</c:v>
                </c:pt>
                <c:pt idx="39">
                  <c:v>0.31572686977848935</c:v>
                </c:pt>
                <c:pt idx="40">
                  <c:v>0.34138982660009426</c:v>
                </c:pt>
                <c:pt idx="41">
                  <c:v>0.35669728525772565</c:v>
                </c:pt>
                <c:pt idx="42">
                  <c:v>0.36030682204007708</c:v>
                </c:pt>
                <c:pt idx="43">
                  <c:v>0.35728188881526118</c:v>
                </c:pt>
                <c:pt idx="44">
                  <c:v>0.36965679981702859</c:v>
                </c:pt>
                <c:pt idx="45">
                  <c:v>0.37251240048348028</c:v>
                </c:pt>
                <c:pt idx="46">
                  <c:v>0.3835382646651504</c:v>
                </c:pt>
                <c:pt idx="47">
                  <c:v>0.38735655845416533</c:v>
                </c:pt>
                <c:pt idx="48">
                  <c:v>0.38942318595639053</c:v>
                </c:pt>
                <c:pt idx="49">
                  <c:v>0.39727764666677429</c:v>
                </c:pt>
                <c:pt idx="50">
                  <c:v>0.39357021979815182</c:v>
                </c:pt>
                <c:pt idx="51">
                  <c:v>0.38155021415034868</c:v>
                </c:pt>
                <c:pt idx="52">
                  <c:v>0.38286765118029714</c:v>
                </c:pt>
                <c:pt idx="53">
                  <c:v>0.38832397076812769</c:v>
                </c:pt>
                <c:pt idx="54">
                  <c:v>0.39184078031389369</c:v>
                </c:pt>
                <c:pt idx="55">
                  <c:v>0.38631878816470505</c:v>
                </c:pt>
                <c:pt idx="56">
                  <c:v>0.39325137753427736</c:v>
                </c:pt>
                <c:pt idx="57">
                  <c:v>0.40116353600740567</c:v>
                </c:pt>
                <c:pt idx="58">
                  <c:v>0.39506834966782806</c:v>
                </c:pt>
                <c:pt idx="59">
                  <c:v>0.37431278638551735</c:v>
                </c:pt>
                <c:pt idx="60">
                  <c:v>0.39320598903880993</c:v>
                </c:pt>
                <c:pt idx="61">
                  <c:v>0.40031699519527719</c:v>
                </c:pt>
                <c:pt idx="62">
                  <c:v>0.4005045950613339</c:v>
                </c:pt>
                <c:pt idx="63">
                  <c:v>0.3877137534248753</c:v>
                </c:pt>
                <c:pt idx="64">
                  <c:v>0.4022386883113433</c:v>
                </c:pt>
                <c:pt idx="65">
                  <c:v>0.41214219859390955</c:v>
                </c:pt>
                <c:pt idx="66">
                  <c:v>0.42129131970360795</c:v>
                </c:pt>
              </c:numCache>
            </c:numRef>
          </c:val>
        </c:ser>
        <c:ser>
          <c:idx val="1"/>
          <c:order val="2"/>
          <c:tx>
            <c:strRef>
              <c:f>SentenceMix!$L$3</c:f>
              <c:strCache>
                <c:ptCount val="1"/>
                <c:pt idx="0">
                  <c:v>Monetary</c:v>
                </c:pt>
              </c:strCache>
            </c:strRef>
          </c:tx>
          <c:spPr>
            <a:ln>
              <a:solidFill>
                <a:srgbClr val="008000"/>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SentenceMix!$L$4:$L$104</c:f>
              <c:numCache>
                <c:formatCode>0.00%</c:formatCode>
                <c:ptCount val="101"/>
                <c:pt idx="0">
                  <c:v>0.46880949714413706</c:v>
                </c:pt>
                <c:pt idx="1">
                  <c:v>0.46595257222417175</c:v>
                </c:pt>
                <c:pt idx="2">
                  <c:v>0.47835339374441105</c:v>
                </c:pt>
                <c:pt idx="3">
                  <c:v>0.50219920522030992</c:v>
                </c:pt>
                <c:pt idx="4">
                  <c:v>0.49135621210619984</c:v>
                </c:pt>
                <c:pt idx="5">
                  <c:v>0.48878449262256013</c:v>
                </c:pt>
                <c:pt idx="6">
                  <c:v>0.49725351531417444</c:v>
                </c:pt>
                <c:pt idx="7">
                  <c:v>0.53348259239192786</c:v>
                </c:pt>
                <c:pt idx="8">
                  <c:v>0.50357221362764382</c:v>
                </c:pt>
                <c:pt idx="9">
                  <c:v>0.49664991655137336</c:v>
                </c:pt>
                <c:pt idx="10">
                  <c:v>0.50290394516216341</c:v>
                </c:pt>
                <c:pt idx="11">
                  <c:v>0.5407090892577201</c:v>
                </c:pt>
                <c:pt idx="12">
                  <c:v>0.51711553314857894</c:v>
                </c:pt>
                <c:pt idx="13">
                  <c:v>0.521219776041001</c:v>
                </c:pt>
                <c:pt idx="14">
                  <c:v>0.52787340914540459</c:v>
                </c:pt>
                <c:pt idx="15">
                  <c:v>0.58269144576292797</c:v>
                </c:pt>
                <c:pt idx="16">
                  <c:v>0.54362321567316363</c:v>
                </c:pt>
                <c:pt idx="17">
                  <c:v>0.51123454284458703</c:v>
                </c:pt>
                <c:pt idx="18">
                  <c:v>0.51355587953882786</c:v>
                </c:pt>
                <c:pt idx="19">
                  <c:v>0.55358851750833826</c:v>
                </c:pt>
                <c:pt idx="20">
                  <c:v>0.51815332787754675</c:v>
                </c:pt>
                <c:pt idx="21">
                  <c:v>0.50732052872246092</c:v>
                </c:pt>
                <c:pt idx="22">
                  <c:v>0.49263849582420499</c:v>
                </c:pt>
                <c:pt idx="23">
                  <c:v>0.5379635418523615</c:v>
                </c:pt>
                <c:pt idx="24">
                  <c:v>0.51518107108163125</c:v>
                </c:pt>
                <c:pt idx="25">
                  <c:v>0.50191644975554317</c:v>
                </c:pt>
                <c:pt idx="26">
                  <c:v>0.50835206546764422</c:v>
                </c:pt>
                <c:pt idx="27">
                  <c:v>0.54631223453788647</c:v>
                </c:pt>
                <c:pt idx="28">
                  <c:v>0.51196612739260017</c:v>
                </c:pt>
                <c:pt idx="29">
                  <c:v>0.50074074435430704</c:v>
                </c:pt>
                <c:pt idx="30">
                  <c:v>0.50104932796223989</c:v>
                </c:pt>
                <c:pt idx="31">
                  <c:v>0.51991133338632489</c:v>
                </c:pt>
                <c:pt idx="32">
                  <c:v>0.48427478354044728</c:v>
                </c:pt>
                <c:pt idx="33">
                  <c:v>0.47811284785934632</c:v>
                </c:pt>
                <c:pt idx="34">
                  <c:v>0.46456237789194538</c:v>
                </c:pt>
                <c:pt idx="35">
                  <c:v>0.47811775505472881</c:v>
                </c:pt>
                <c:pt idx="36">
                  <c:v>0.45396000914984208</c:v>
                </c:pt>
                <c:pt idx="37">
                  <c:v>0.44062337703640347</c:v>
                </c:pt>
                <c:pt idx="38">
                  <c:v>0.43428888882708211</c:v>
                </c:pt>
                <c:pt idx="39">
                  <c:v>0.46485924327341777</c:v>
                </c:pt>
                <c:pt idx="40">
                  <c:v>0.4287859675830708</c:v>
                </c:pt>
                <c:pt idx="41">
                  <c:v>0.41216754181272491</c:v>
                </c:pt>
                <c:pt idx="42">
                  <c:v>0.41041547328926842</c:v>
                </c:pt>
                <c:pt idx="43">
                  <c:v>0.41651336533859801</c:v>
                </c:pt>
                <c:pt idx="44">
                  <c:v>0.39396094574730595</c:v>
                </c:pt>
                <c:pt idx="45">
                  <c:v>0.4011343699961647</c:v>
                </c:pt>
                <c:pt idx="46">
                  <c:v>0.37676117566615402</c:v>
                </c:pt>
                <c:pt idx="47">
                  <c:v>0.38256981356064407</c:v>
                </c:pt>
                <c:pt idx="48">
                  <c:v>0.38489423393326017</c:v>
                </c:pt>
                <c:pt idx="49">
                  <c:v>0.37480095774989808</c:v>
                </c:pt>
                <c:pt idx="50">
                  <c:v>0.369084823105365</c:v>
                </c:pt>
                <c:pt idx="51">
                  <c:v>0.39580134427304864</c:v>
                </c:pt>
                <c:pt idx="52">
                  <c:v>0.38069262206243376</c:v>
                </c:pt>
                <c:pt idx="53">
                  <c:v>0.38153120085863262</c:v>
                </c:pt>
                <c:pt idx="54">
                  <c:v>0.38577584333620391</c:v>
                </c:pt>
                <c:pt idx="55">
                  <c:v>0.38944532615384753</c:v>
                </c:pt>
                <c:pt idx="56">
                  <c:v>0.37104202207628073</c:v>
                </c:pt>
                <c:pt idx="57">
                  <c:v>0.35842817917733799</c:v>
                </c:pt>
                <c:pt idx="58">
                  <c:v>0.35960026851040688</c:v>
                </c:pt>
                <c:pt idx="59">
                  <c:v>0.3804799696615348</c:v>
                </c:pt>
                <c:pt idx="60">
                  <c:v>0.36629803809915434</c:v>
                </c:pt>
                <c:pt idx="61">
                  <c:v>0.35249231721213298</c:v>
                </c:pt>
                <c:pt idx="62">
                  <c:v>0.34532604645620452</c:v>
                </c:pt>
                <c:pt idx="63">
                  <c:v>0.36669615483762552</c:v>
                </c:pt>
                <c:pt idx="64">
                  <c:v>0.34486870975403477</c:v>
                </c:pt>
                <c:pt idx="65">
                  <c:v>0.33649238737721393</c:v>
                </c:pt>
                <c:pt idx="66">
                  <c:v>0.32613486352399906</c:v>
                </c:pt>
              </c:numCache>
            </c:numRef>
          </c:val>
        </c:ser>
        <c:ser>
          <c:idx val="0"/>
          <c:order val="3"/>
          <c:tx>
            <c:strRef>
              <c:f>SentenceMix!$K$3</c:f>
              <c:strCache>
                <c:ptCount val="1"/>
                <c:pt idx="0">
                  <c:v>Other</c:v>
                </c:pt>
              </c:strCache>
            </c:strRef>
          </c:tx>
          <c:spPr>
            <a:ln>
              <a:solidFill>
                <a:schemeClr val="accent2"/>
              </a:solidFill>
            </a:ln>
          </c:spPr>
          <c:marker>
            <c:symbol val="none"/>
          </c:marker>
          <c:cat>
            <c:numRef>
              <c:f>SentenceMix!$J$4:$J$104</c:f>
              <c:numCache>
                <c:formatCode>mmm\-yy</c:formatCode>
                <c:ptCount val="101"/>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numCache>
            </c:numRef>
          </c:cat>
          <c:val>
            <c:numRef>
              <c:f>SentenceMix!$K$4:$K$104</c:f>
              <c:numCache>
                <c:formatCode>0.00%</c:formatCode>
                <c:ptCount val="101"/>
                <c:pt idx="0">
                  <c:v>0.14133721581364095</c:v>
                </c:pt>
                <c:pt idx="1">
                  <c:v>0.14307045554791228</c:v>
                </c:pt>
                <c:pt idx="2">
                  <c:v>0.14153724621084796</c:v>
                </c:pt>
                <c:pt idx="3">
                  <c:v>0.14073543144980349</c:v>
                </c:pt>
                <c:pt idx="4">
                  <c:v>0.13565374785228831</c:v>
                </c:pt>
                <c:pt idx="5">
                  <c:v>0.13984773711867221</c:v>
                </c:pt>
                <c:pt idx="6">
                  <c:v>0.13778009818869244</c:v>
                </c:pt>
                <c:pt idx="7">
                  <c:v>0.13181177704667316</c:v>
                </c:pt>
                <c:pt idx="8">
                  <c:v>0.1377315626111261</c:v>
                </c:pt>
                <c:pt idx="9">
                  <c:v>0.15108340351418204</c:v>
                </c:pt>
                <c:pt idx="10">
                  <c:v>0.15878466033910354</c:v>
                </c:pt>
                <c:pt idx="11">
                  <c:v>0.15743723763142906</c:v>
                </c:pt>
                <c:pt idx="12">
                  <c:v>0.14458400772132582</c:v>
                </c:pt>
                <c:pt idx="13">
                  <c:v>0.1261285521388775</c:v>
                </c:pt>
                <c:pt idx="14">
                  <c:v>0.12261954814651932</c:v>
                </c:pt>
                <c:pt idx="15">
                  <c:v>0.10614627793919375</c:v>
                </c:pt>
                <c:pt idx="16">
                  <c:v>0.11339008777009034</c:v>
                </c:pt>
                <c:pt idx="17">
                  <c:v>0.12738569130066824</c:v>
                </c:pt>
                <c:pt idx="18">
                  <c:v>0.12984539181930005</c:v>
                </c:pt>
                <c:pt idx="19">
                  <c:v>0.12209450655252319</c:v>
                </c:pt>
                <c:pt idx="20">
                  <c:v>0.13032141001046815</c:v>
                </c:pt>
                <c:pt idx="21">
                  <c:v>0.13231107913565107</c:v>
                </c:pt>
                <c:pt idx="22">
                  <c:v>0.13767670286960201</c:v>
                </c:pt>
                <c:pt idx="23">
                  <c:v>0.13213312947203013</c:v>
                </c:pt>
                <c:pt idx="24">
                  <c:v>0.14118057849376536</c:v>
                </c:pt>
                <c:pt idx="25">
                  <c:v>0.13575717810580876</c:v>
                </c:pt>
                <c:pt idx="26">
                  <c:v>0.13382903665111831</c:v>
                </c:pt>
                <c:pt idx="27">
                  <c:v>0.12644506707532333</c:v>
                </c:pt>
                <c:pt idx="28">
                  <c:v>0.13637502040040628</c:v>
                </c:pt>
                <c:pt idx="29">
                  <c:v>0.14234924862634532</c:v>
                </c:pt>
                <c:pt idx="30">
                  <c:v>0.14877987400189566</c:v>
                </c:pt>
                <c:pt idx="31">
                  <c:v>0.13907438271826592</c:v>
                </c:pt>
                <c:pt idx="32">
                  <c:v>0.14553703514962479</c:v>
                </c:pt>
                <c:pt idx="33">
                  <c:v>0.14521407074395332</c:v>
                </c:pt>
                <c:pt idx="34">
                  <c:v>0.1602540175233286</c:v>
                </c:pt>
                <c:pt idx="35">
                  <c:v>0.15217719834942725</c:v>
                </c:pt>
                <c:pt idx="36">
                  <c:v>0.15670700786534478</c:v>
                </c:pt>
                <c:pt idx="37">
                  <c:v>0.15477227859776138</c:v>
                </c:pt>
                <c:pt idx="38">
                  <c:v>0.15768465279082913</c:v>
                </c:pt>
                <c:pt idx="39">
                  <c:v>0.14944169191227305</c:v>
                </c:pt>
                <c:pt idx="40">
                  <c:v>0.14727850916266613</c:v>
                </c:pt>
                <c:pt idx="41">
                  <c:v>0.14616375576476162</c:v>
                </c:pt>
                <c:pt idx="42">
                  <c:v>0.14634175307000111</c:v>
                </c:pt>
                <c:pt idx="43">
                  <c:v>0.14409213477566449</c:v>
                </c:pt>
                <c:pt idx="44">
                  <c:v>0.15042311461549951</c:v>
                </c:pt>
                <c:pt idx="45">
                  <c:v>0.14288138764866706</c:v>
                </c:pt>
                <c:pt idx="46">
                  <c:v>0.14955625232339551</c:v>
                </c:pt>
                <c:pt idx="47">
                  <c:v>0.14658583382182958</c:v>
                </c:pt>
                <c:pt idx="48">
                  <c:v>0.14267161269496623</c:v>
                </c:pt>
                <c:pt idx="49">
                  <c:v>0.14088664755998045</c:v>
                </c:pt>
                <c:pt idx="50">
                  <c:v>0.14283554924194339</c:v>
                </c:pt>
                <c:pt idx="51">
                  <c:v>0.13310543635807678</c:v>
                </c:pt>
                <c:pt idx="52">
                  <c:v>0.14044215425733539</c:v>
                </c:pt>
                <c:pt idx="53">
                  <c:v>0.14299479411866209</c:v>
                </c:pt>
                <c:pt idx="54">
                  <c:v>0.13083976081696039</c:v>
                </c:pt>
                <c:pt idx="55">
                  <c:v>0.12918482759789304</c:v>
                </c:pt>
                <c:pt idx="56">
                  <c:v>0.13846438256133234</c:v>
                </c:pt>
                <c:pt idx="57">
                  <c:v>0.13673950852366154</c:v>
                </c:pt>
                <c:pt idx="58">
                  <c:v>0.14178909628365266</c:v>
                </c:pt>
                <c:pt idx="59">
                  <c:v>0.14443533729456082</c:v>
                </c:pt>
                <c:pt idx="60">
                  <c:v>0.1344048201346891</c:v>
                </c:pt>
                <c:pt idx="61">
                  <c:v>0.13826771589203127</c:v>
                </c:pt>
                <c:pt idx="62">
                  <c:v>0.13718414155130484</c:v>
                </c:pt>
                <c:pt idx="63">
                  <c:v>0.1336244644852477</c:v>
                </c:pt>
                <c:pt idx="64">
                  <c:v>0.13517571211777127</c:v>
                </c:pt>
                <c:pt idx="65">
                  <c:v>0.13297219295006971</c:v>
                </c:pt>
                <c:pt idx="66">
                  <c:v>0.12908792538444147</c:v>
                </c:pt>
              </c:numCache>
            </c:numRef>
          </c:val>
        </c:ser>
        <c:marker val="1"/>
        <c:axId val="427698432"/>
        <c:axId val="428151168"/>
      </c:lineChart>
      <c:dateAx>
        <c:axId val="427698432"/>
        <c:scaling>
          <c:orientation val="minMax"/>
          <c:max val="45809"/>
          <c:min val="38352"/>
        </c:scaling>
        <c:axPos val="b"/>
        <c:title>
          <c:tx>
            <c:rich>
              <a:bodyPr/>
              <a:lstStyle/>
              <a:p>
                <a:pPr>
                  <a:defRPr sz="2000" b="0"/>
                </a:pPr>
                <a:r>
                  <a:rPr lang="en-NZ" sz="2000" b="0"/>
                  <a:t>Quarterly data</a:t>
                </a:r>
              </a:p>
            </c:rich>
          </c:tx>
          <c:layout>
            <c:manualLayout>
              <c:xMode val="edge"/>
              <c:yMode val="edge"/>
              <c:x val="0.69501339750320379"/>
              <c:y val="0.90101329510924166"/>
            </c:manualLayout>
          </c:layout>
        </c:title>
        <c:numFmt formatCode="yyyy" sourceLinked="0"/>
        <c:majorTickMark val="in"/>
        <c:tickLblPos val="nextTo"/>
        <c:txPr>
          <a:bodyPr rot="0"/>
          <a:lstStyle/>
          <a:p>
            <a:pPr>
              <a:defRPr sz="1800"/>
            </a:pPr>
            <a:endParaRPr lang="en-US"/>
          </a:p>
        </c:txPr>
        <c:crossAx val="428151168"/>
        <c:crosses val="autoZero"/>
        <c:auto val="1"/>
        <c:lblOffset val="100"/>
        <c:majorUnit val="4"/>
        <c:majorTimeUnit val="years"/>
        <c:minorUnit val="12"/>
        <c:minorTimeUnit val="months"/>
      </c:dateAx>
      <c:valAx>
        <c:axId val="428151168"/>
        <c:scaling>
          <c:orientation val="minMax"/>
          <c:max val="0.60000000000000064"/>
          <c:min val="0"/>
        </c:scaling>
        <c:axPos val="l"/>
        <c:majorGridlines>
          <c:spPr>
            <a:ln>
              <a:solidFill>
                <a:sysClr val="windowText" lastClr="000000">
                  <a:alpha val="10000"/>
                </a:sysClr>
              </a:solidFill>
            </a:ln>
          </c:spPr>
        </c:majorGridlines>
        <c:numFmt formatCode="0%" sourceLinked="0"/>
        <c:majorTickMark val="none"/>
        <c:tickLblPos val="nextTo"/>
        <c:txPr>
          <a:bodyPr/>
          <a:lstStyle/>
          <a:p>
            <a:pPr>
              <a:defRPr sz="1800"/>
            </a:pPr>
            <a:endParaRPr lang="en-US"/>
          </a:p>
        </c:txPr>
        <c:crossAx val="427698432"/>
        <c:crosses val="autoZero"/>
        <c:crossBetween val="midCat"/>
      </c:valAx>
    </c:plotArea>
    <c:plotVisOnly val="1"/>
  </c:chart>
  <c:spPr>
    <a:ln>
      <a:noFill/>
    </a:ln>
  </c:spPr>
  <c:txPr>
    <a:bodyPr/>
    <a:lstStyle/>
    <a:p>
      <a:pPr>
        <a:defRPr sz="2000">
          <a:latin typeface="Calibri Light" pitchFamily="34" charset="0"/>
        </a:defRPr>
      </a:pPr>
      <a:endParaRPr lang="en-US"/>
    </a:p>
  </c:txPr>
  <c:printSettings>
    <c:headerFooter/>
    <c:pageMargins b="0.75000000000001255" l="0.70000000000000062" r="0.70000000000000062" t="0.750000000000012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8841888888891227E-2"/>
          <c:y val="0.10321351851851852"/>
          <c:w val="0.8754823333333337"/>
          <c:h val="0.72989092592592597"/>
        </c:manualLayout>
      </c:layout>
      <c:lineChart>
        <c:grouping val="standard"/>
        <c:ser>
          <c:idx val="1"/>
          <c:order val="0"/>
          <c:tx>
            <c:strRef>
              <c:f>PoliceProceedings!$D$5</c:f>
              <c:strCache>
                <c:ptCount val="1"/>
                <c:pt idx="0">
                  <c:v>Court action</c:v>
                </c:pt>
              </c:strCache>
            </c:strRef>
          </c:tx>
          <c:spPr>
            <a:ln>
              <a:solidFill>
                <a:srgbClr val="C0504D"/>
              </a:solidFill>
            </a:ln>
          </c:spPr>
          <c:marker>
            <c:symbol val="none"/>
          </c:marker>
          <c:cat>
            <c:numRef>
              <c:f>PoliceProceedings!$B$6:$B$35</c:f>
              <c:numCache>
                <c:formatCode>mmm\ yyyy</c:formatCode>
                <c:ptCount val="30"/>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pt idx="27">
                  <c:v>42551</c:v>
                </c:pt>
                <c:pt idx="28">
                  <c:v>42643</c:v>
                </c:pt>
                <c:pt idx="29">
                  <c:v>42705</c:v>
                </c:pt>
              </c:numCache>
            </c:numRef>
          </c:cat>
          <c:val>
            <c:numRef>
              <c:f>PoliceProceedings!$F$6:$F$35</c:f>
              <c:numCache>
                <c:formatCode>0%</c:formatCode>
                <c:ptCount val="30"/>
                <c:pt idx="0">
                  <c:v>0.73984605555386529</c:v>
                </c:pt>
                <c:pt idx="1">
                  <c:v>0.71752821979493109</c:v>
                </c:pt>
                <c:pt idx="2">
                  <c:v>0.70776865814086654</c:v>
                </c:pt>
                <c:pt idx="3">
                  <c:v>0.70187797290847143</c:v>
                </c:pt>
                <c:pt idx="4">
                  <c:v>0.70202279659656441</c:v>
                </c:pt>
                <c:pt idx="5">
                  <c:v>0.66703530827654622</c:v>
                </c:pt>
                <c:pt idx="6">
                  <c:v>0.66485928221017299</c:v>
                </c:pt>
                <c:pt idx="7">
                  <c:v>0.66864495707969929</c:v>
                </c:pt>
                <c:pt idx="8">
                  <c:v>0.65086351723674485</c:v>
                </c:pt>
                <c:pt idx="9">
                  <c:v>0.6245821809729033</c:v>
                </c:pt>
                <c:pt idx="10">
                  <c:v>0.62213551781363652</c:v>
                </c:pt>
                <c:pt idx="11">
                  <c:v>0.62214553197738454</c:v>
                </c:pt>
                <c:pt idx="12">
                  <c:v>0.62671941681777388</c:v>
                </c:pt>
                <c:pt idx="13">
                  <c:v>0.62200376566007676</c:v>
                </c:pt>
                <c:pt idx="14">
                  <c:v>0.62654388079758117</c:v>
                </c:pt>
                <c:pt idx="15">
                  <c:v>0.63770541385220281</c:v>
                </c:pt>
                <c:pt idx="16">
                  <c:v>0.61424065835369801</c:v>
                </c:pt>
                <c:pt idx="17">
                  <c:v>0.64005963156213397</c:v>
                </c:pt>
                <c:pt idx="18">
                  <c:v>0.65454379311920319</c:v>
                </c:pt>
                <c:pt idx="19">
                  <c:v>0.65598544899288169</c:v>
                </c:pt>
                <c:pt idx="20">
                  <c:v>0.66938531927591005</c:v>
                </c:pt>
                <c:pt idx="21">
                  <c:v>0.66517071850615672</c:v>
                </c:pt>
                <c:pt idx="22">
                  <c:v>0.66914042631895321</c:v>
                </c:pt>
                <c:pt idx="23">
                  <c:v>0.67698113207547173</c:v>
                </c:pt>
                <c:pt idx="24">
                  <c:v>0.69301985912506769</c:v>
                </c:pt>
                <c:pt idx="25">
                  <c:v>0.69195375722543351</c:v>
                </c:pt>
                <c:pt idx="26">
                  <c:v>0.70244019138755975</c:v>
                </c:pt>
                <c:pt idx="27">
                  <c:v>0.65432314029772676</c:v>
                </c:pt>
                <c:pt idx="28">
                  <c:v>0.6803543210700852</c:v>
                </c:pt>
                <c:pt idx="29">
                  <c:v>0.69542486644445456</c:v>
                </c:pt>
              </c:numCache>
            </c:numRef>
          </c:val>
        </c:ser>
        <c:ser>
          <c:idx val="2"/>
          <c:order val="1"/>
          <c:tx>
            <c:strRef>
              <c:f>PoliceProceedings!$E$5</c:f>
              <c:strCache>
                <c:ptCount val="1"/>
                <c:pt idx="0">
                  <c:v>Non-court action</c:v>
                </c:pt>
              </c:strCache>
            </c:strRef>
          </c:tx>
          <c:spPr>
            <a:ln>
              <a:solidFill>
                <a:schemeClr val="accent3">
                  <a:lumMod val="75000"/>
                </a:schemeClr>
              </a:solidFill>
            </a:ln>
          </c:spPr>
          <c:marker>
            <c:symbol val="none"/>
          </c:marker>
          <c:cat>
            <c:numRef>
              <c:f>PoliceProceedings!$B$6:$B$35</c:f>
              <c:numCache>
                <c:formatCode>mmm\ yyyy</c:formatCode>
                <c:ptCount val="30"/>
                <c:pt idx="0">
                  <c:v>40086</c:v>
                </c:pt>
                <c:pt idx="1">
                  <c:v>40178</c:v>
                </c:pt>
                <c:pt idx="2">
                  <c:v>40268</c:v>
                </c:pt>
                <c:pt idx="3">
                  <c:v>40359</c:v>
                </c:pt>
                <c:pt idx="4">
                  <c:v>40451</c:v>
                </c:pt>
                <c:pt idx="5">
                  <c:v>40543</c:v>
                </c:pt>
                <c:pt idx="6">
                  <c:v>40633</c:v>
                </c:pt>
                <c:pt idx="7">
                  <c:v>40724</c:v>
                </c:pt>
                <c:pt idx="8">
                  <c:v>40816</c:v>
                </c:pt>
                <c:pt idx="9">
                  <c:v>40908</c:v>
                </c:pt>
                <c:pt idx="10">
                  <c:v>40999</c:v>
                </c:pt>
                <c:pt idx="11">
                  <c:v>41090</c:v>
                </c:pt>
                <c:pt idx="12">
                  <c:v>41182</c:v>
                </c:pt>
                <c:pt idx="13">
                  <c:v>41274</c:v>
                </c:pt>
                <c:pt idx="14">
                  <c:v>41364</c:v>
                </c:pt>
                <c:pt idx="15">
                  <c:v>41455</c:v>
                </c:pt>
                <c:pt idx="16">
                  <c:v>41547</c:v>
                </c:pt>
                <c:pt idx="17">
                  <c:v>41639</c:v>
                </c:pt>
                <c:pt idx="18">
                  <c:v>41729</c:v>
                </c:pt>
                <c:pt idx="19">
                  <c:v>41820</c:v>
                </c:pt>
                <c:pt idx="20">
                  <c:v>41912</c:v>
                </c:pt>
                <c:pt idx="21">
                  <c:v>42004</c:v>
                </c:pt>
                <c:pt idx="22">
                  <c:v>42094</c:v>
                </c:pt>
                <c:pt idx="23">
                  <c:v>42185</c:v>
                </c:pt>
                <c:pt idx="24">
                  <c:v>42277</c:v>
                </c:pt>
                <c:pt idx="25">
                  <c:v>42369</c:v>
                </c:pt>
                <c:pt idx="26">
                  <c:v>42460</c:v>
                </c:pt>
                <c:pt idx="27">
                  <c:v>42551</c:v>
                </c:pt>
                <c:pt idx="28">
                  <c:v>42643</c:v>
                </c:pt>
                <c:pt idx="29">
                  <c:v>42705</c:v>
                </c:pt>
              </c:numCache>
            </c:numRef>
          </c:cat>
          <c:val>
            <c:numRef>
              <c:f>PoliceProceedings!$G$6:$G$35</c:f>
              <c:numCache>
                <c:formatCode>0%</c:formatCode>
                <c:ptCount val="30"/>
                <c:pt idx="0">
                  <c:v>0.26015394444613471</c:v>
                </c:pt>
                <c:pt idx="1">
                  <c:v>0.28247178020506891</c:v>
                </c:pt>
                <c:pt idx="2">
                  <c:v>0.29223134185913346</c:v>
                </c:pt>
                <c:pt idx="3">
                  <c:v>0.29812202709152857</c:v>
                </c:pt>
                <c:pt idx="4">
                  <c:v>0.29797720340343559</c:v>
                </c:pt>
                <c:pt idx="5">
                  <c:v>0.33296469172345378</c:v>
                </c:pt>
                <c:pt idx="6">
                  <c:v>0.33514071778982701</c:v>
                </c:pt>
                <c:pt idx="7">
                  <c:v>0.33135504292030071</c:v>
                </c:pt>
                <c:pt idx="8">
                  <c:v>0.34913648276325515</c:v>
                </c:pt>
                <c:pt idx="9">
                  <c:v>0.3754178190270967</c:v>
                </c:pt>
                <c:pt idx="10">
                  <c:v>0.37786448218636348</c:v>
                </c:pt>
                <c:pt idx="11">
                  <c:v>0.37785446802261546</c:v>
                </c:pt>
                <c:pt idx="12">
                  <c:v>0.37328058318222612</c:v>
                </c:pt>
                <c:pt idx="13">
                  <c:v>0.37799623433992324</c:v>
                </c:pt>
                <c:pt idx="14">
                  <c:v>0.37345611920241883</c:v>
                </c:pt>
                <c:pt idx="15">
                  <c:v>0.36229458614779719</c:v>
                </c:pt>
                <c:pt idx="16">
                  <c:v>0.38575934164630199</c:v>
                </c:pt>
                <c:pt idx="17">
                  <c:v>0.35994036843786603</c:v>
                </c:pt>
                <c:pt idx="18">
                  <c:v>0.34545620688079681</c:v>
                </c:pt>
                <c:pt idx="19">
                  <c:v>0.34401455100711831</c:v>
                </c:pt>
                <c:pt idx="20">
                  <c:v>0.33061468072408995</c:v>
                </c:pt>
                <c:pt idx="21">
                  <c:v>0.33482928149384328</c:v>
                </c:pt>
                <c:pt idx="22">
                  <c:v>0.33085957368104679</c:v>
                </c:pt>
                <c:pt idx="23">
                  <c:v>0.32301886792452827</c:v>
                </c:pt>
                <c:pt idx="24">
                  <c:v>0.30698014087493231</c:v>
                </c:pt>
                <c:pt idx="25">
                  <c:v>0.30804624277456649</c:v>
                </c:pt>
                <c:pt idx="26">
                  <c:v>0.29755980861244025</c:v>
                </c:pt>
                <c:pt idx="27">
                  <c:v>0.34567685970227324</c:v>
                </c:pt>
                <c:pt idx="28">
                  <c:v>0.3196456789299148</c:v>
                </c:pt>
                <c:pt idx="29">
                  <c:v>0.30457513355554544</c:v>
                </c:pt>
              </c:numCache>
            </c:numRef>
          </c:val>
        </c:ser>
        <c:marker val="1"/>
        <c:axId val="395555584"/>
        <c:axId val="395557504"/>
      </c:lineChart>
      <c:dateAx>
        <c:axId val="395555584"/>
        <c:scaling>
          <c:orientation val="minMax"/>
        </c:scaling>
        <c:axPos val="b"/>
        <c:title>
          <c:tx>
            <c:rich>
              <a:bodyPr/>
              <a:lstStyle/>
              <a:p>
                <a:pPr>
                  <a:defRPr sz="2000" b="0"/>
                </a:pPr>
                <a:r>
                  <a:rPr lang="en-NZ" sz="2000" b="0"/>
                  <a:t>Quarterly data</a:t>
                </a:r>
              </a:p>
            </c:rich>
          </c:tx>
          <c:layout>
            <c:manualLayout>
              <c:xMode val="edge"/>
              <c:yMode val="edge"/>
              <c:x val="0.81108311111111109"/>
              <c:y val="0.91521555555555567"/>
            </c:manualLayout>
          </c:layout>
        </c:title>
        <c:numFmt formatCode="yyyy" sourceLinked="0"/>
        <c:majorTickMark val="in"/>
        <c:tickLblPos val="nextTo"/>
        <c:txPr>
          <a:bodyPr rot="0"/>
          <a:lstStyle/>
          <a:p>
            <a:pPr>
              <a:defRPr sz="2000"/>
            </a:pPr>
            <a:endParaRPr lang="en-US"/>
          </a:p>
        </c:txPr>
        <c:crossAx val="395557504"/>
        <c:crosses val="autoZero"/>
        <c:lblOffset val="100"/>
        <c:baseTimeUnit val="months"/>
        <c:majorUnit val="12"/>
        <c:majorTimeUnit val="months"/>
        <c:minorUnit val="3"/>
        <c:minorTimeUnit val="months"/>
      </c:dateAx>
      <c:valAx>
        <c:axId val="395557504"/>
        <c:scaling>
          <c:orientation val="minMax"/>
          <c:max val="1"/>
        </c:scaling>
        <c:axPos val="l"/>
        <c:numFmt formatCode="0%" sourceLinked="0"/>
        <c:majorTickMark val="none"/>
        <c:tickLblPos val="nextTo"/>
        <c:txPr>
          <a:bodyPr/>
          <a:lstStyle/>
          <a:p>
            <a:pPr>
              <a:defRPr sz="2000"/>
            </a:pPr>
            <a:endParaRPr lang="en-US"/>
          </a:p>
        </c:txPr>
        <c:crossAx val="395555584"/>
        <c:crossesAt val="0"/>
        <c:crossBetween val="between"/>
      </c:valAx>
    </c:plotArea>
    <c:plotVisOnly val="1"/>
  </c:chart>
  <c:spPr>
    <a:ln>
      <a:noFill/>
    </a:ln>
  </c:spPr>
  <c:txPr>
    <a:bodyPr/>
    <a:lstStyle/>
    <a:p>
      <a:pPr>
        <a:defRPr sz="2000">
          <a:latin typeface="Calibri Light" pitchFamily="34" charset="0"/>
        </a:defRPr>
      </a:pPr>
      <a:endParaRPr lang="en-US"/>
    </a:p>
  </c:txPr>
  <c:printSettings>
    <c:headerFooter/>
    <c:pageMargins b="0.75000000000001321" l="0.70000000000000062" r="0.70000000000000062" t="0.75000000000001321"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04716164532691"/>
          <c:y val="9.5574836119488873E-2"/>
          <c:w val="0.78364133571582972"/>
          <c:h val="0.65898122879731968"/>
        </c:manualLayout>
      </c:layout>
      <c:lineChart>
        <c:grouping val="standard"/>
        <c:ser>
          <c:idx val="0"/>
          <c:order val="0"/>
          <c:tx>
            <c:strRef>
              <c:f>Monetary!$O$3</c:f>
              <c:strCache>
                <c:ptCount val="1"/>
                <c:pt idx="0">
                  <c:v>Impositions</c:v>
                </c:pt>
              </c:strCache>
            </c:strRef>
          </c:tx>
          <c:spPr>
            <a:ln w="28575">
              <a:solidFill>
                <a:schemeClr val="tx2"/>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Monetary!$O$4:$O$76</c:f>
              <c:numCache>
                <c:formatCode>"$"#,##0</c:formatCode>
                <c:ptCount val="73"/>
                <c:pt idx="1">
                  <c:v>12076069.35</c:v>
                </c:pt>
                <c:pt idx="2">
                  <c:v>11501303.689999999</c:v>
                </c:pt>
                <c:pt idx="3">
                  <c:v>11484786.800000001</c:v>
                </c:pt>
                <c:pt idx="4">
                  <c:v>12061909.699999999</c:v>
                </c:pt>
                <c:pt idx="5">
                  <c:v>14247240.989999998</c:v>
                </c:pt>
                <c:pt idx="6">
                  <c:v>11721993.739999998</c:v>
                </c:pt>
                <c:pt idx="7">
                  <c:v>13491491.830000002</c:v>
                </c:pt>
                <c:pt idx="8">
                  <c:v>12924154.23</c:v>
                </c:pt>
                <c:pt idx="9">
                  <c:v>13267603.330000002</c:v>
                </c:pt>
                <c:pt idx="10">
                  <c:v>13198495.66</c:v>
                </c:pt>
                <c:pt idx="11">
                  <c:v>12853386</c:v>
                </c:pt>
                <c:pt idx="12">
                  <c:v>12862087.470000001</c:v>
                </c:pt>
                <c:pt idx="13">
                  <c:v>13532111.649999999</c:v>
                </c:pt>
                <c:pt idx="14">
                  <c:v>11977712.359999999</c:v>
                </c:pt>
                <c:pt idx="15">
                  <c:v>11791300.16</c:v>
                </c:pt>
                <c:pt idx="16">
                  <c:v>15151222.009999998</c:v>
                </c:pt>
                <c:pt idx="17">
                  <c:v>13612693.09</c:v>
                </c:pt>
                <c:pt idx="18">
                  <c:v>12668778.17</c:v>
                </c:pt>
                <c:pt idx="19">
                  <c:v>13630918.409999998</c:v>
                </c:pt>
                <c:pt idx="20">
                  <c:v>14205272.390000001</c:v>
                </c:pt>
                <c:pt idx="21">
                  <c:v>14636876.52</c:v>
                </c:pt>
                <c:pt idx="22">
                  <c:v>14274109.43</c:v>
                </c:pt>
                <c:pt idx="23">
                  <c:v>13894555.630000001</c:v>
                </c:pt>
                <c:pt idx="24">
                  <c:v>14803664.16</c:v>
                </c:pt>
                <c:pt idx="25">
                  <c:v>15693694.219999999</c:v>
                </c:pt>
                <c:pt idx="26">
                  <c:v>14393940.67</c:v>
                </c:pt>
                <c:pt idx="27">
                  <c:v>14571868.340000002</c:v>
                </c:pt>
                <c:pt idx="28">
                  <c:v>15709523.080000002</c:v>
                </c:pt>
                <c:pt idx="29">
                  <c:v>15777995.079999998</c:v>
                </c:pt>
                <c:pt idx="30">
                  <c:v>13978757.870000001</c:v>
                </c:pt>
                <c:pt idx="31">
                  <c:v>14022023.920000002</c:v>
                </c:pt>
                <c:pt idx="32">
                  <c:v>14810217.859999999</c:v>
                </c:pt>
                <c:pt idx="33">
                  <c:v>14224504.23</c:v>
                </c:pt>
                <c:pt idx="34">
                  <c:v>12062347.41</c:v>
                </c:pt>
                <c:pt idx="35">
                  <c:v>11911134.960000001</c:v>
                </c:pt>
                <c:pt idx="36">
                  <c:v>13464951.970000001</c:v>
                </c:pt>
                <c:pt idx="37">
                  <c:v>12894077.800000001</c:v>
                </c:pt>
                <c:pt idx="38">
                  <c:v>13108243.380000001</c:v>
                </c:pt>
                <c:pt idx="39">
                  <c:v>12649105.34</c:v>
                </c:pt>
                <c:pt idx="40">
                  <c:v>14096580.719999999</c:v>
                </c:pt>
                <c:pt idx="41">
                  <c:v>14124847.720000001</c:v>
                </c:pt>
                <c:pt idx="42">
                  <c:v>12636195.640000001</c:v>
                </c:pt>
                <c:pt idx="43">
                  <c:v>12902468.969999999</c:v>
                </c:pt>
                <c:pt idx="44">
                  <c:v>14057315.220000001</c:v>
                </c:pt>
                <c:pt idx="45">
                  <c:v>12977397.970000001</c:v>
                </c:pt>
                <c:pt idx="46">
                  <c:v>11945396.899999999</c:v>
                </c:pt>
                <c:pt idx="47">
                  <c:v>11323631.5</c:v>
                </c:pt>
                <c:pt idx="48">
                  <c:v>11829842.84</c:v>
                </c:pt>
                <c:pt idx="49">
                  <c:v>11650160.879999999</c:v>
                </c:pt>
                <c:pt idx="50">
                  <c:v>11777174.26</c:v>
                </c:pt>
                <c:pt idx="51">
                  <c:v>10345379.67</c:v>
                </c:pt>
                <c:pt idx="52">
                  <c:v>10673041.17</c:v>
                </c:pt>
                <c:pt idx="53">
                  <c:v>11755008.27</c:v>
                </c:pt>
                <c:pt idx="54">
                  <c:v>10957401.549999999</c:v>
                </c:pt>
                <c:pt idx="55">
                  <c:v>11067416.42</c:v>
                </c:pt>
                <c:pt idx="56">
                  <c:v>10933783.16</c:v>
                </c:pt>
                <c:pt idx="57">
                  <c:v>11211685.57</c:v>
                </c:pt>
                <c:pt idx="58">
                  <c:v>9782417.0800000001</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1"/>
          <c:order val="1"/>
          <c:tx>
            <c:strRef>
              <c:f>Monetary!$P$3</c:f>
              <c:strCache>
                <c:ptCount val="1"/>
                <c:pt idx="0">
                  <c:v>Receipts</c:v>
                </c:pt>
              </c:strCache>
            </c:strRef>
          </c:tx>
          <c:spPr>
            <a:ln w="28575">
              <a:solidFill>
                <a:schemeClr val="accent6">
                  <a:lumMod val="75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Monetary!$P$4:$P$76</c:f>
              <c:numCache>
                <c:formatCode>"$"#,##0</c:formatCode>
                <c:ptCount val="73"/>
                <c:pt idx="0">
                  <c:v>#N/A</c:v>
                </c:pt>
                <c:pt idx="1">
                  <c:v>7706075.3400000008</c:v>
                </c:pt>
                <c:pt idx="2">
                  <c:v>8347969.4800000004</c:v>
                </c:pt>
                <c:pt idx="3">
                  <c:v>8714213.5</c:v>
                </c:pt>
                <c:pt idx="4">
                  <c:v>9162106.0800000001</c:v>
                </c:pt>
                <c:pt idx="5">
                  <c:v>10121277.82</c:v>
                </c:pt>
                <c:pt idx="6">
                  <c:v>9319871.620000001</c:v>
                </c:pt>
                <c:pt idx="7">
                  <c:v>9619880.1499999985</c:v>
                </c:pt>
                <c:pt idx="8">
                  <c:v>10025002.58</c:v>
                </c:pt>
                <c:pt idx="9">
                  <c:v>9988337.5099999998</c:v>
                </c:pt>
                <c:pt idx="10">
                  <c:v>10116092.140000001</c:v>
                </c:pt>
                <c:pt idx="11">
                  <c:v>9357044.5999999996</c:v>
                </c:pt>
                <c:pt idx="12">
                  <c:v>10105840.469999999</c:v>
                </c:pt>
                <c:pt idx="13">
                  <c:v>10162957.949999999</c:v>
                </c:pt>
                <c:pt idx="14">
                  <c:v>10090031.75</c:v>
                </c:pt>
                <c:pt idx="15">
                  <c:v>9153296.5999999996</c:v>
                </c:pt>
                <c:pt idx="16">
                  <c:v>10057024.15</c:v>
                </c:pt>
                <c:pt idx="17">
                  <c:v>10562228.029999999</c:v>
                </c:pt>
                <c:pt idx="18">
                  <c:v>10469568.58</c:v>
                </c:pt>
                <c:pt idx="19">
                  <c:v>9874394.0099999998</c:v>
                </c:pt>
                <c:pt idx="20">
                  <c:v>10759953.630000001</c:v>
                </c:pt>
                <c:pt idx="21">
                  <c:v>11022050.619999999</c:v>
                </c:pt>
                <c:pt idx="22">
                  <c:v>12156028.98</c:v>
                </c:pt>
                <c:pt idx="23">
                  <c:v>10847800.439999999</c:v>
                </c:pt>
                <c:pt idx="24">
                  <c:v>11375651.189999999</c:v>
                </c:pt>
                <c:pt idx="25">
                  <c:v>11862473.719999999</c:v>
                </c:pt>
                <c:pt idx="26">
                  <c:v>11893393.01</c:v>
                </c:pt>
                <c:pt idx="27">
                  <c:v>10981572.289999999</c:v>
                </c:pt>
                <c:pt idx="28">
                  <c:v>11732560.6</c:v>
                </c:pt>
                <c:pt idx="29">
                  <c:v>12458145.84</c:v>
                </c:pt>
                <c:pt idx="30">
                  <c:v>12341145.189999999</c:v>
                </c:pt>
                <c:pt idx="31">
                  <c:v>11694309.75</c:v>
                </c:pt>
                <c:pt idx="32">
                  <c:v>12084635.26</c:v>
                </c:pt>
                <c:pt idx="33">
                  <c:v>12270921.25</c:v>
                </c:pt>
                <c:pt idx="34">
                  <c:v>11719683.74</c:v>
                </c:pt>
                <c:pt idx="35">
                  <c:v>11050242.989999998</c:v>
                </c:pt>
                <c:pt idx="36">
                  <c:v>11474821.309999999</c:v>
                </c:pt>
                <c:pt idx="37">
                  <c:v>11479961.75</c:v>
                </c:pt>
                <c:pt idx="38">
                  <c:v>11431347.960000001</c:v>
                </c:pt>
                <c:pt idx="39">
                  <c:v>10583603.26</c:v>
                </c:pt>
                <c:pt idx="40">
                  <c:v>10970647.76</c:v>
                </c:pt>
                <c:pt idx="41">
                  <c:v>11323105.02</c:v>
                </c:pt>
                <c:pt idx="42">
                  <c:v>10953811.940000001</c:v>
                </c:pt>
                <c:pt idx="43">
                  <c:v>10273751.449999999</c:v>
                </c:pt>
                <c:pt idx="44">
                  <c:v>10528930.67</c:v>
                </c:pt>
                <c:pt idx="45">
                  <c:v>10780051.210000001</c:v>
                </c:pt>
                <c:pt idx="46">
                  <c:v>10459766.359999999</c:v>
                </c:pt>
                <c:pt idx="47">
                  <c:v>9819491.6499999985</c:v>
                </c:pt>
                <c:pt idx="48">
                  <c:v>9894404.25</c:v>
                </c:pt>
                <c:pt idx="49">
                  <c:v>10301969.82</c:v>
                </c:pt>
                <c:pt idx="50">
                  <c:v>10067112.560000001</c:v>
                </c:pt>
                <c:pt idx="51">
                  <c:v>8970205.4600000009</c:v>
                </c:pt>
                <c:pt idx="52">
                  <c:v>8914644.9699999988</c:v>
                </c:pt>
                <c:pt idx="53">
                  <c:v>8999967.5199999996</c:v>
                </c:pt>
                <c:pt idx="54">
                  <c:v>8895000.8499999996</c:v>
                </c:pt>
                <c:pt idx="55">
                  <c:v>8375923.5099999998</c:v>
                </c:pt>
                <c:pt idx="56">
                  <c:v>8669627.8500000015</c:v>
                </c:pt>
                <c:pt idx="57">
                  <c:v>8785905.6799999997</c:v>
                </c:pt>
                <c:pt idx="58">
                  <c:v>8541776.040000001</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2"/>
          <c:order val="2"/>
          <c:tx>
            <c:strRef>
              <c:f>Monetary!$R$3</c:f>
              <c:strCache>
                <c:ptCount val="1"/>
                <c:pt idx="0">
                  <c:v>Impositions Forecast</c:v>
                </c:pt>
              </c:strCache>
            </c:strRef>
          </c:tx>
          <c:spPr>
            <a:ln w="28575">
              <a:solidFill>
                <a:schemeClr val="tx2">
                  <a:alpha val="51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Monetary!$R$4:$R$76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10933783.16</c:v>
                </c:pt>
                <c:pt idx="57">
                  <c:v>11811034.474400001</c:v>
                </c:pt>
                <c:pt idx="58">
                  <c:v>10652621.4384</c:v>
                </c:pt>
                <c:pt idx="59">
                  <c:v>10517279.814299999</c:v>
                </c:pt>
                <c:pt idx="60">
                  <c:v>11207186.2576</c:v>
                </c:pt>
                <c:pt idx="61">
                  <c:v>11636063.230099998</c:v>
                </c:pt>
                <c:pt idx="62">
                  <c:v>10553969.1634</c:v>
                </c:pt>
                <c:pt idx="63">
                  <c:v>10465223.7239</c:v>
                </c:pt>
                <c:pt idx="64">
                  <c:v>11133380.282500001</c:v>
                </c:pt>
                <c:pt idx="65">
                  <c:v>11563268.1029</c:v>
                </c:pt>
                <c:pt idx="66">
                  <c:v>10467585.7687</c:v>
                </c:pt>
                <c:pt idx="67">
                  <c:v>10387182.7191</c:v>
                </c:pt>
                <c:pt idx="68">
                  <c:v>11054905.558799999</c:v>
                </c:pt>
                <c:pt idx="69">
                  <c:v>11490082.6209</c:v>
                </c:pt>
                <c:pt idx="70">
                  <c:v>10382143.5219</c:v>
                </c:pt>
                <c:pt idx="71">
                  <c:v>10303271.534499999</c:v>
                </c:pt>
                <c:pt idx="72">
                  <c:v>10959256.8387</c:v>
                </c:pt>
              </c:numCache>
            </c:numRef>
          </c:val>
        </c:ser>
        <c:ser>
          <c:idx val="3"/>
          <c:order val="3"/>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8669627.8500000015</c:v>
                </c:pt>
                <c:pt idx="57">
                  <c:v>8900240.6910049058</c:v>
                </c:pt>
                <c:pt idx="58">
                  <c:v>8666592.1944821887</c:v>
                </c:pt>
                <c:pt idx="59">
                  <c:v>8048108.1679402161</c:v>
                </c:pt>
                <c:pt idx="60">
                  <c:v>8357578.9221680909</c:v>
                </c:pt>
                <c:pt idx="61">
                  <c:v>8719729.1288093906</c:v>
                </c:pt>
                <c:pt idx="62">
                  <c:v>8517956.5329301096</c:v>
                </c:pt>
                <c:pt idx="63">
                  <c:v>7915947.022749234</c:v>
                </c:pt>
                <c:pt idx="64">
                  <c:v>8226820.134645585</c:v>
                </c:pt>
                <c:pt idx="65">
                  <c:v>8592198.146975873</c:v>
                </c:pt>
                <c:pt idx="66">
                  <c:v>8391167.5433842465</c:v>
                </c:pt>
                <c:pt idx="67">
                  <c:v>7793288.7656725142</c:v>
                </c:pt>
                <c:pt idx="68">
                  <c:v>8107082.7093513161</c:v>
                </c:pt>
                <c:pt idx="69">
                  <c:v>8476282.7362850383</c:v>
                </c:pt>
                <c:pt idx="70">
                  <c:v>8276410.7677780716</c:v>
                </c:pt>
                <c:pt idx="71">
                  <c:v>7681703.0741747003</c:v>
                </c:pt>
                <c:pt idx="72">
                  <c:v>7996593.7743507149</c:v>
                </c:pt>
              </c:numCache>
            </c:numRef>
          </c:val>
        </c:ser>
        <c:ser>
          <c:idx val="4"/>
          <c:order val="4"/>
          <c:tx>
            <c:strRef>
              <c:f>Monetary!$W$3</c:f>
              <c:strCache>
                <c:ptCount val="1"/>
                <c:pt idx="0">
                  <c:v>Dfference ($)=Receipts-Impositions</c:v>
                </c:pt>
              </c:strCache>
            </c:strRef>
          </c:tx>
          <c:spPr>
            <a:ln>
              <a:solidFill>
                <a:schemeClr val="tx1"/>
              </a:solidFill>
              <a:prstDash val="solid"/>
            </a:ln>
          </c:spPr>
          <c:marker>
            <c:symbol val="none"/>
          </c:marker>
          <c:val>
            <c:numRef>
              <c:f>Monetary!$W$4:$W$76</c:f>
              <c:numCache>
                <c:formatCode>"$"#,##0</c:formatCode>
                <c:ptCount val="73"/>
                <c:pt idx="0">
                  <c:v>#N/A</c:v>
                </c:pt>
                <c:pt idx="1">
                  <c:v>4369994.01</c:v>
                </c:pt>
                <c:pt idx="2">
                  <c:v>3153334.2099999995</c:v>
                </c:pt>
                <c:pt idx="3">
                  <c:v>2770573.3000000003</c:v>
                </c:pt>
                <c:pt idx="4">
                  <c:v>2899803.6199999996</c:v>
                </c:pt>
                <c:pt idx="5">
                  <c:v>4125963.169999999</c:v>
                </c:pt>
                <c:pt idx="6">
                  <c:v>2402122.1199999996</c:v>
                </c:pt>
                <c:pt idx="7">
                  <c:v>3871611.68</c:v>
                </c:pt>
                <c:pt idx="8">
                  <c:v>2899151.6499999994</c:v>
                </c:pt>
                <c:pt idx="9">
                  <c:v>3279265.82</c:v>
                </c:pt>
                <c:pt idx="10">
                  <c:v>3082403.52</c:v>
                </c:pt>
                <c:pt idx="11">
                  <c:v>3496341.4</c:v>
                </c:pt>
                <c:pt idx="12">
                  <c:v>2756247</c:v>
                </c:pt>
                <c:pt idx="13">
                  <c:v>3369153.6999999997</c:v>
                </c:pt>
                <c:pt idx="14">
                  <c:v>1887680.6100000003</c:v>
                </c:pt>
                <c:pt idx="15">
                  <c:v>2638003.5599999996</c:v>
                </c:pt>
                <c:pt idx="16">
                  <c:v>5094197.8599999994</c:v>
                </c:pt>
                <c:pt idx="17">
                  <c:v>3050465.06</c:v>
                </c:pt>
                <c:pt idx="18">
                  <c:v>2199209.5900000003</c:v>
                </c:pt>
                <c:pt idx="19">
                  <c:v>3756524.3999999994</c:v>
                </c:pt>
                <c:pt idx="20">
                  <c:v>3445318.7599999993</c:v>
                </c:pt>
                <c:pt idx="21">
                  <c:v>3614825.8999999994</c:v>
                </c:pt>
                <c:pt idx="22">
                  <c:v>2118080.4500000007</c:v>
                </c:pt>
                <c:pt idx="23">
                  <c:v>3046755.1900000009</c:v>
                </c:pt>
                <c:pt idx="24">
                  <c:v>3428012.97</c:v>
                </c:pt>
                <c:pt idx="25">
                  <c:v>3831220.4999999995</c:v>
                </c:pt>
                <c:pt idx="26">
                  <c:v>2500547.66</c:v>
                </c:pt>
                <c:pt idx="27">
                  <c:v>3590296.0500000007</c:v>
                </c:pt>
                <c:pt idx="28">
                  <c:v>3976962.4800000014</c:v>
                </c:pt>
                <c:pt idx="29">
                  <c:v>3319849.24</c:v>
                </c:pt>
                <c:pt idx="30">
                  <c:v>1637612.6800000006</c:v>
                </c:pt>
                <c:pt idx="31">
                  <c:v>2327714.17</c:v>
                </c:pt>
                <c:pt idx="32">
                  <c:v>2725582.5999999992</c:v>
                </c:pt>
                <c:pt idx="33">
                  <c:v>1953582.9800000004</c:v>
                </c:pt>
                <c:pt idx="34">
                  <c:v>342663.66999999946</c:v>
                </c:pt>
                <c:pt idx="35">
                  <c:v>860891.96999999974</c:v>
                </c:pt>
                <c:pt idx="36">
                  <c:v>1990130.6599999997</c:v>
                </c:pt>
                <c:pt idx="37">
                  <c:v>1414116.0499999998</c:v>
                </c:pt>
                <c:pt idx="38">
                  <c:v>1676895.4200000009</c:v>
                </c:pt>
                <c:pt idx="39">
                  <c:v>2065502.0799999996</c:v>
                </c:pt>
                <c:pt idx="40">
                  <c:v>3125932.959999999</c:v>
                </c:pt>
                <c:pt idx="41">
                  <c:v>2801742.7000000007</c:v>
                </c:pt>
                <c:pt idx="42">
                  <c:v>1682383.6999999993</c:v>
                </c:pt>
                <c:pt idx="43">
                  <c:v>2628717.5199999991</c:v>
                </c:pt>
                <c:pt idx="44">
                  <c:v>3528384.5500000007</c:v>
                </c:pt>
                <c:pt idx="45">
                  <c:v>2197346.7600000007</c:v>
                </c:pt>
                <c:pt idx="46">
                  <c:v>1485630.54</c:v>
                </c:pt>
                <c:pt idx="47">
                  <c:v>1504139.85</c:v>
                </c:pt>
                <c:pt idx="48">
                  <c:v>1935438.5899999999</c:v>
                </c:pt>
                <c:pt idx="49">
                  <c:v>1348191.0599999996</c:v>
                </c:pt>
                <c:pt idx="50">
                  <c:v>1710061.7000000007</c:v>
                </c:pt>
                <c:pt idx="51">
                  <c:v>1375174.21</c:v>
                </c:pt>
                <c:pt idx="52">
                  <c:v>1758396.1999999997</c:v>
                </c:pt>
                <c:pt idx="53">
                  <c:v>2755040.7500000005</c:v>
                </c:pt>
                <c:pt idx="54">
                  <c:v>2062400.6999999997</c:v>
                </c:pt>
                <c:pt idx="55">
                  <c:v>2691492.91</c:v>
                </c:pt>
                <c:pt idx="56">
                  <c:v>2264155.3099999996</c:v>
                </c:pt>
                <c:pt idx="57">
                  <c:v>2425779.89</c:v>
                </c:pt>
                <c:pt idx="58">
                  <c:v>1240641.0399999991</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5"/>
          <c:order val="5"/>
          <c:tx>
            <c:strRef>
              <c:f>Monetary!$X$3</c:f>
              <c:strCache>
                <c:ptCount val="1"/>
                <c:pt idx="0">
                  <c:v>Dfference ($)=Receipts-Impositions Forecast</c:v>
                </c:pt>
              </c:strCache>
            </c:strRef>
          </c:tx>
          <c:spPr>
            <a:ln>
              <a:solidFill>
                <a:schemeClr val="tx1">
                  <a:alpha val="40000"/>
                </a:schemeClr>
              </a:solidFill>
              <a:prstDash val="solid"/>
            </a:ln>
          </c:spPr>
          <c:marker>
            <c:symbol val="none"/>
          </c:marker>
          <c:val>
            <c:numRef>
              <c:f>Monetary!$X$4:$X$76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2264155.3099999996</c:v>
                </c:pt>
                <c:pt idx="57">
                  <c:v>2910793.7833950943</c:v>
                </c:pt>
                <c:pt idx="58">
                  <c:v>1986029.2439178117</c:v>
                </c:pt>
                <c:pt idx="59">
                  <c:v>2469171.6463597827</c:v>
                </c:pt>
                <c:pt idx="60">
                  <c:v>2849607.3354319101</c:v>
                </c:pt>
                <c:pt idx="61">
                  <c:v>2916334.1012906097</c:v>
                </c:pt>
                <c:pt idx="62">
                  <c:v>2036012.6304698903</c:v>
                </c:pt>
                <c:pt idx="63">
                  <c:v>2549276.7011507661</c:v>
                </c:pt>
                <c:pt idx="64">
                  <c:v>2906560.1478544148</c:v>
                </c:pt>
                <c:pt idx="65">
                  <c:v>2971069.9559241268</c:v>
                </c:pt>
                <c:pt idx="66">
                  <c:v>2076418.2253157548</c:v>
                </c:pt>
                <c:pt idx="67">
                  <c:v>2593893.9534274861</c:v>
                </c:pt>
                <c:pt idx="68">
                  <c:v>2947822.8494486841</c:v>
                </c:pt>
                <c:pt idx="69">
                  <c:v>3013799.8846149636</c:v>
                </c:pt>
                <c:pt idx="70">
                  <c:v>2105732.7541219285</c:v>
                </c:pt>
                <c:pt idx="71">
                  <c:v>2621568.4603253002</c:v>
                </c:pt>
                <c:pt idx="72">
                  <c:v>2962663.0643492858</c:v>
                </c:pt>
              </c:numCache>
            </c:numRef>
          </c:val>
        </c:ser>
        <c:marker val="1"/>
        <c:axId val="429171840"/>
        <c:axId val="429173760"/>
      </c:lineChart>
      <c:dateAx>
        <c:axId val="429171840"/>
        <c:scaling>
          <c:orientation val="minMax"/>
          <c:max val="43983"/>
          <c:min val="38352"/>
        </c:scaling>
        <c:axPos val="b"/>
        <c:title>
          <c:tx>
            <c:rich>
              <a:bodyPr/>
              <a:lstStyle/>
              <a:p>
                <a:pPr>
                  <a:defRPr sz="1800" b="0">
                    <a:latin typeface="Calibri Light" pitchFamily="34" charset="0"/>
                  </a:defRPr>
                </a:pPr>
                <a:r>
                  <a:rPr lang="en-NZ" sz="1800" b="0">
                    <a:latin typeface="Calibri Light" pitchFamily="34" charset="0"/>
                  </a:rPr>
                  <a:t>Quarterly data</a:t>
                </a:r>
              </a:p>
            </c:rich>
          </c:tx>
          <c:layout>
            <c:manualLayout>
              <c:xMode val="edge"/>
              <c:yMode val="edge"/>
              <c:x val="0.66508579108597365"/>
              <c:y val="0.89451582017856401"/>
            </c:manualLayout>
          </c:layout>
        </c:title>
        <c:numFmt formatCode="yyyy" sourceLinked="0"/>
        <c:majorTickMark val="in"/>
        <c:tickLblPos val="nextTo"/>
        <c:spPr>
          <a:ln>
            <a:solidFill>
              <a:schemeClr val="tx1"/>
            </a:solidFill>
          </a:ln>
        </c:spPr>
        <c:txPr>
          <a:bodyPr rot="0"/>
          <a:lstStyle/>
          <a:p>
            <a:pPr>
              <a:defRPr sz="1800">
                <a:latin typeface="Calibri Light" pitchFamily="34" charset="0"/>
              </a:defRPr>
            </a:pPr>
            <a:endParaRPr lang="en-US"/>
          </a:p>
        </c:txPr>
        <c:crossAx val="429173760"/>
        <c:crosses val="autoZero"/>
        <c:auto val="1"/>
        <c:lblOffset val="100"/>
        <c:majorUnit val="24"/>
        <c:majorTimeUnit val="months"/>
        <c:minorUnit val="12"/>
        <c:minorTimeUnit val="months"/>
      </c:dateAx>
      <c:valAx>
        <c:axId val="429173760"/>
        <c:scaling>
          <c:orientation val="minMax"/>
          <c:max val="16000000"/>
          <c:min val="0"/>
        </c:scaling>
        <c:axPos val="l"/>
        <c:numFmt formatCode="0,," sourceLinked="0"/>
        <c:majorTickMark val="none"/>
        <c:tickLblPos val="nextTo"/>
        <c:txPr>
          <a:bodyPr/>
          <a:lstStyle/>
          <a:p>
            <a:pPr>
              <a:defRPr sz="1800">
                <a:latin typeface="Calibri Light" pitchFamily="34" charset="0"/>
              </a:defRPr>
            </a:pPr>
            <a:endParaRPr lang="en-US"/>
          </a:p>
        </c:txPr>
        <c:crossAx val="429171840"/>
        <c:crosses val="autoZero"/>
        <c:crossBetween val="between"/>
        <c:majorUnit val="5000000"/>
      </c:valAx>
    </c:plotArea>
    <c:plotVisOnly val="1"/>
    <c:dispBlanksAs val="gap"/>
  </c:chart>
  <c:spPr>
    <a:ln>
      <a:noFill/>
    </a:ln>
  </c:spPr>
  <c:txPr>
    <a:bodyPr/>
    <a:lstStyle/>
    <a:p>
      <a:pPr>
        <a:defRPr sz="3200"/>
      </a:pPr>
      <a:endParaRPr lang="en-US"/>
    </a:p>
  </c:txPr>
  <c:printSettings>
    <c:headerFooter/>
    <c:pageMargins b="0.75000000000001255" l="0.70000000000000062" r="0.70000000000000062" t="0.7500000000000125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6.1036480692011924E-2"/>
          <c:y val="0.11148321221111419"/>
          <c:w val="0.78446449675113639"/>
          <c:h val="0.67957662037038413"/>
        </c:manualLayout>
      </c:layout>
      <c:lineChart>
        <c:grouping val="standard"/>
        <c:ser>
          <c:idx val="0"/>
          <c:order val="0"/>
          <c:tx>
            <c:strRef>
              <c:f>Monetary!$U$3</c:f>
              <c:strCache>
                <c:ptCount val="1"/>
                <c:pt idx="0">
                  <c:v>Receipts/imposed</c:v>
                </c:pt>
              </c:strCache>
            </c:strRef>
          </c:tx>
          <c:spPr>
            <a:ln w="28575">
              <a:solidFill>
                <a:schemeClr val="tx1"/>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Monetary!$U$4:$U$76</c:f>
              <c:numCache>
                <c:formatCode>0.0%</c:formatCode>
                <c:ptCount val="73"/>
                <c:pt idx="0">
                  <c:v>#N/A</c:v>
                </c:pt>
                <c:pt idx="1">
                  <c:v>0.63812778120556268</c:v>
                </c:pt>
                <c:pt idx="2">
                  <c:v>0.72582810653528629</c:v>
                </c:pt>
                <c:pt idx="3">
                  <c:v>0.7587614512791826</c:v>
                </c:pt>
                <c:pt idx="4">
                  <c:v>0.75959000754250383</c:v>
                </c:pt>
                <c:pt idx="5">
                  <c:v>0.71040265459846075</c:v>
                </c:pt>
                <c:pt idx="6">
                  <c:v>0.79507563531594261</c:v>
                </c:pt>
                <c:pt idx="7">
                  <c:v>0.71303309309419771</c:v>
                </c:pt>
                <c:pt idx="8">
                  <c:v>0.77567958425701944</c:v>
                </c:pt>
                <c:pt idx="9">
                  <c:v>0.75283660971495125</c:v>
                </c:pt>
                <c:pt idx="10">
                  <c:v>0.76645796616491069</c:v>
                </c:pt>
                <c:pt idx="11">
                  <c:v>0.72798285214495229</c:v>
                </c:pt>
                <c:pt idx="12">
                  <c:v>0.78570764610108801</c:v>
                </c:pt>
                <c:pt idx="13">
                  <c:v>0.7510252806700719</c:v>
                </c:pt>
                <c:pt idx="14">
                  <c:v>0.84240057255808076</c:v>
                </c:pt>
                <c:pt idx="15">
                  <c:v>0.7762754298335155</c:v>
                </c:pt>
                <c:pt idx="16">
                  <c:v>0.66377643620839544</c:v>
                </c:pt>
                <c:pt idx="17">
                  <c:v>0.77591024495800187</c:v>
                </c:pt>
                <c:pt idx="18">
                  <c:v>0.82640712778381531</c:v>
                </c:pt>
                <c:pt idx="19">
                  <c:v>0.72441149693595741</c:v>
                </c:pt>
                <c:pt idx="20">
                  <c:v>0.75746197148423711</c:v>
                </c:pt>
                <c:pt idx="21">
                  <c:v>0.7530329715454892</c:v>
                </c:pt>
                <c:pt idx="22">
                  <c:v>0.85161382849227607</c:v>
                </c:pt>
                <c:pt idx="23">
                  <c:v>0.78072309247359495</c:v>
                </c:pt>
                <c:pt idx="24">
                  <c:v>0.7684348325556718</c:v>
                </c:pt>
                <c:pt idx="25">
                  <c:v>0.75587516576450786</c:v>
                </c:pt>
                <c:pt idx="26">
                  <c:v>0.82627775691672345</c:v>
                </c:pt>
                <c:pt idx="27">
                  <c:v>0.753614569784124</c:v>
                </c:pt>
                <c:pt idx="28">
                  <c:v>0.74684384371520962</c:v>
                </c:pt>
                <c:pt idx="29">
                  <c:v>0.78958991790989974</c:v>
                </c:pt>
                <c:pt idx="30">
                  <c:v>0.88284991447526939</c:v>
                </c:pt>
                <c:pt idx="31">
                  <c:v>0.83399584943797456</c:v>
                </c:pt>
                <c:pt idx="32">
                  <c:v>0.81596606979284503</c:v>
                </c:pt>
                <c:pt idx="33">
                  <c:v>0.86266073330838322</c:v>
                </c:pt>
                <c:pt idx="34">
                  <c:v>0.97159228976310841</c:v>
                </c:pt>
                <c:pt idx="35">
                  <c:v>0.92772376663592082</c:v>
                </c:pt>
                <c:pt idx="36">
                  <c:v>0.85219920097494395</c:v>
                </c:pt>
                <c:pt idx="37">
                  <c:v>0.89032825209104904</c:v>
                </c:pt>
                <c:pt idx="38">
                  <c:v>0.87207321596129839</c:v>
                </c:pt>
                <c:pt idx="39">
                  <c:v>0.83670765445613715</c:v>
                </c:pt>
                <c:pt idx="40">
                  <c:v>0.77824885182511128</c:v>
                </c:pt>
                <c:pt idx="41">
                  <c:v>0.80164439606432791</c:v>
                </c:pt>
                <c:pt idx="42">
                  <c:v>0.86685995152889239</c:v>
                </c:pt>
                <c:pt idx="43">
                  <c:v>0.79626244200919016</c:v>
                </c:pt>
                <c:pt idx="44">
                  <c:v>0.74900011170127256</c:v>
                </c:pt>
                <c:pt idx="45">
                  <c:v>0.83067894156597255</c:v>
                </c:pt>
                <c:pt idx="46">
                  <c:v>0.87563154640763763</c:v>
                </c:pt>
                <c:pt idx="47">
                  <c:v>0.86716806794710677</c:v>
                </c:pt>
                <c:pt idx="48">
                  <c:v>0.83639355009385741</c:v>
                </c:pt>
                <c:pt idx="49">
                  <c:v>0.88427704356302428</c:v>
                </c:pt>
                <c:pt idx="50">
                  <c:v>0.85479864165650887</c:v>
                </c:pt>
                <c:pt idx="51">
                  <c:v>0.86707358706343163</c:v>
                </c:pt>
                <c:pt idx="52">
                  <c:v>0.83524881315528543</c:v>
                </c:pt>
                <c:pt idx="53">
                  <c:v>0.76562834438567351</c:v>
                </c:pt>
                <c:pt idx="54">
                  <c:v>0.81178012956913137</c:v>
                </c:pt>
                <c:pt idx="55">
                  <c:v>0.75680928521527524</c:v>
                </c:pt>
                <c:pt idx="56">
                  <c:v>0.79292114386508483</c:v>
                </c:pt>
                <c:pt idx="57">
                  <c:v>0.78363825181729563</c:v>
                </c:pt>
                <c:pt idx="58">
                  <c:v>0.87317643176996917</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er>
        <c:ser>
          <c:idx val="2"/>
          <c:order val="1"/>
          <c:tx>
            <c:strRef>
              <c:f>Monetary!$V$3</c:f>
              <c:strCache>
                <c:ptCount val="1"/>
                <c:pt idx="0">
                  <c:v>Receipts/imposed forecast</c:v>
                </c:pt>
              </c:strCache>
            </c:strRef>
          </c:tx>
          <c:spPr>
            <a:ln w="28575">
              <a:solidFill>
                <a:prstClr val="black">
                  <a:alpha val="40000"/>
                </a:prst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Monetary!$V$4:$V$76</c:f>
              <c:numCache>
                <c:formatCode>0.0%</c:formatCode>
                <c:ptCount val="73"/>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0.79292114386508483</c:v>
                </c:pt>
                <c:pt idx="57">
                  <c:v>0.75355301944938546</c:v>
                </c:pt>
                <c:pt idx="58">
                  <c:v>0.81356427097290063</c:v>
                </c:pt>
                <c:pt idx="59">
                  <c:v>0.76522716044860462</c:v>
                </c:pt>
                <c:pt idx="60">
                  <c:v>0.74573391840440884</c:v>
                </c:pt>
                <c:pt idx="61">
                  <c:v>0.74937106789290409</c:v>
                </c:pt>
                <c:pt idx="62">
                  <c:v>0.80708559983948436</c:v>
                </c:pt>
                <c:pt idx="63">
                  <c:v>0.75640494953501625</c:v>
                </c:pt>
                <c:pt idx="64">
                  <c:v>0.73893282416454498</c:v>
                </c:pt>
                <c:pt idx="65">
                  <c:v>0.74305966708676419</c:v>
                </c:pt>
                <c:pt idx="66">
                  <c:v>0.80163351213948264</c:v>
                </c:pt>
                <c:pt idx="67">
                  <c:v>0.75027935643629129</c:v>
                </c:pt>
                <c:pt idx="68">
                  <c:v>0.73334707983080527</c:v>
                </c:pt>
                <c:pt idx="69">
                  <c:v>0.73770424599619677</c:v>
                </c:pt>
                <c:pt idx="70">
                  <c:v>0.79717745668992968</c:v>
                </c:pt>
                <c:pt idx="71">
                  <c:v>0.74555960681545608</c:v>
                </c:pt>
                <c:pt idx="72">
                  <c:v>0.72966569650166901</c:v>
                </c:pt>
              </c:numCache>
            </c:numRef>
          </c:val>
        </c:ser>
        <c:ser>
          <c:idx val="3"/>
          <c:order val="2"/>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8669627.8500000015</c:v>
                </c:pt>
                <c:pt idx="57">
                  <c:v>8900240.6910049058</c:v>
                </c:pt>
                <c:pt idx="58">
                  <c:v>8666592.1944821887</c:v>
                </c:pt>
                <c:pt idx="59">
                  <c:v>8048108.1679402161</c:v>
                </c:pt>
                <c:pt idx="60">
                  <c:v>8357578.9221680909</c:v>
                </c:pt>
                <c:pt idx="61">
                  <c:v>8719729.1288093906</c:v>
                </c:pt>
                <c:pt idx="62">
                  <c:v>8517956.5329301096</c:v>
                </c:pt>
                <c:pt idx="63">
                  <c:v>7915947.022749234</c:v>
                </c:pt>
                <c:pt idx="64">
                  <c:v>8226820.134645585</c:v>
                </c:pt>
                <c:pt idx="65">
                  <c:v>8592198.146975873</c:v>
                </c:pt>
                <c:pt idx="66">
                  <c:v>8391167.5433842465</c:v>
                </c:pt>
                <c:pt idx="67">
                  <c:v>7793288.7656725142</c:v>
                </c:pt>
                <c:pt idx="68">
                  <c:v>8107082.7093513161</c:v>
                </c:pt>
                <c:pt idx="69">
                  <c:v>8476282.7362850383</c:v>
                </c:pt>
                <c:pt idx="70">
                  <c:v>8276410.7677780716</c:v>
                </c:pt>
                <c:pt idx="71">
                  <c:v>7681703.0741747003</c:v>
                </c:pt>
                <c:pt idx="72">
                  <c:v>7996593.7743507149</c:v>
                </c:pt>
              </c:numCache>
            </c:numRef>
          </c:val>
        </c:ser>
        <c:marker val="1"/>
        <c:axId val="431328640"/>
        <c:axId val="431379968"/>
      </c:lineChart>
      <c:dateAx>
        <c:axId val="431328640"/>
        <c:scaling>
          <c:orientation val="minMax"/>
          <c:max val="43983"/>
          <c:min val="38352"/>
        </c:scaling>
        <c:axPos val="b"/>
        <c:title>
          <c:tx>
            <c:rich>
              <a:bodyPr/>
              <a:lstStyle/>
              <a:p>
                <a:pPr>
                  <a:defRPr sz="1800" b="0">
                    <a:solidFill>
                      <a:sysClr val="windowText" lastClr="000000"/>
                    </a:solidFill>
                    <a:latin typeface="Calibri Light" pitchFamily="34" charset="0"/>
                  </a:defRPr>
                </a:pPr>
                <a:r>
                  <a:rPr lang="en-NZ" sz="1800" b="0">
                    <a:solidFill>
                      <a:sysClr val="windowText" lastClr="000000"/>
                    </a:solidFill>
                    <a:latin typeface="Calibri Light" pitchFamily="34" charset="0"/>
                  </a:rPr>
                  <a:t>Quarterly data</a:t>
                </a:r>
              </a:p>
            </c:rich>
          </c:tx>
          <c:layout>
            <c:manualLayout>
              <c:xMode val="edge"/>
              <c:yMode val="edge"/>
              <c:x val="0.68407094543109004"/>
              <c:y val="0.89594772942584333"/>
            </c:manualLayout>
          </c:layout>
        </c:title>
        <c:numFmt formatCode="yyyy" sourceLinked="0"/>
        <c:majorTickMark val="in"/>
        <c:tickLblPos val="nextTo"/>
        <c:spPr>
          <a:ln>
            <a:solidFill>
              <a:schemeClr val="tx1"/>
            </a:solidFill>
          </a:ln>
        </c:spPr>
        <c:txPr>
          <a:bodyPr rot="0"/>
          <a:lstStyle/>
          <a:p>
            <a:pPr>
              <a:defRPr sz="1800" b="0" i="0">
                <a:solidFill>
                  <a:sysClr val="windowText" lastClr="000000"/>
                </a:solidFill>
                <a:latin typeface="Calibri Light" pitchFamily="34" charset="0"/>
                <a:cs typeface="Arial" pitchFamily="34" charset="0"/>
              </a:defRPr>
            </a:pPr>
            <a:endParaRPr lang="en-US"/>
          </a:p>
        </c:txPr>
        <c:crossAx val="431379968"/>
        <c:crosses val="autoZero"/>
        <c:auto val="1"/>
        <c:lblOffset val="100"/>
        <c:majorUnit val="24"/>
        <c:majorTimeUnit val="months"/>
        <c:minorUnit val="12"/>
        <c:minorTimeUnit val="months"/>
      </c:dateAx>
      <c:valAx>
        <c:axId val="431379968"/>
        <c:scaling>
          <c:orientation val="minMax"/>
          <c:max val="1"/>
          <c:min val="0.60000000000000064"/>
        </c:scaling>
        <c:axPos val="l"/>
        <c:numFmt formatCode="0%" sourceLinked="0"/>
        <c:majorTickMark val="none"/>
        <c:tickLblPos val="nextTo"/>
        <c:txPr>
          <a:bodyPr/>
          <a:lstStyle/>
          <a:p>
            <a:pPr>
              <a:defRPr sz="1800" b="0">
                <a:solidFill>
                  <a:sysClr val="windowText" lastClr="000000"/>
                </a:solidFill>
                <a:latin typeface="Calibri Light" pitchFamily="34" charset="0"/>
                <a:cs typeface="Arial" pitchFamily="34" charset="0"/>
              </a:defRPr>
            </a:pPr>
            <a:endParaRPr lang="en-US"/>
          </a:p>
        </c:txPr>
        <c:crossAx val="431328640"/>
        <c:crosses val="autoZero"/>
        <c:crossBetween val="midCat"/>
        <c:majorUnit val="0.1"/>
      </c:valAx>
    </c:plotArea>
    <c:plotVisOnly val="1"/>
  </c:chart>
  <c:spPr>
    <a:ln>
      <a:noFill/>
    </a:ln>
  </c:spPr>
  <c:printSettings>
    <c:headerFooter/>
    <c:pageMargins b="0.75000000000001255" l="0.70000000000000062" r="0.70000000000000062" t="0.75000000000001255"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079461265173634"/>
          <c:y val="0.12816628617394976"/>
          <c:w val="0.79669957982491868"/>
          <c:h val="0.62366255265883108"/>
        </c:manualLayout>
      </c:layout>
      <c:lineChart>
        <c:grouping val="standard"/>
        <c:ser>
          <c:idx val="1"/>
          <c:order val="0"/>
          <c:tx>
            <c:strRef>
              <c:f>Monetary!$Q$3</c:f>
              <c:strCache>
                <c:ptCount val="1"/>
                <c:pt idx="0">
                  <c:v>Remittals</c:v>
                </c:pt>
              </c:strCache>
            </c:strRef>
          </c:tx>
          <c:spPr>
            <a:ln w="28575">
              <a:solidFill>
                <a:srgbClr val="008000"/>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Monetary!$Q$4:$Q$75</c:f>
              <c:numCache>
                <c:formatCode>General</c:formatCode>
                <c:ptCount val="72"/>
                <c:pt idx="0">
                  <c:v>#N/A</c:v>
                </c:pt>
                <c:pt idx="1">
                  <c:v>#N/A</c:v>
                </c:pt>
                <c:pt idx="2">
                  <c:v>#N/A</c:v>
                </c:pt>
                <c:pt idx="3">
                  <c:v>#N/A</c:v>
                </c:pt>
                <c:pt idx="4">
                  <c:v>#N/A</c:v>
                </c:pt>
                <c:pt idx="5">
                  <c:v>#N/A</c:v>
                </c:pt>
                <c:pt idx="6">
                  <c:v>#N/A</c:v>
                </c:pt>
                <c:pt idx="7">
                  <c:v>#N/A</c:v>
                </c:pt>
                <c:pt idx="8">
                  <c:v>#N/A</c:v>
                </c:pt>
                <c:pt idx="9">
                  <c:v>872</c:v>
                </c:pt>
                <c:pt idx="10">
                  <c:v>757</c:v>
                </c:pt>
                <c:pt idx="11">
                  <c:v>621</c:v>
                </c:pt>
                <c:pt idx="12">
                  <c:v>688</c:v>
                </c:pt>
                <c:pt idx="13">
                  <c:v>732</c:v>
                </c:pt>
                <c:pt idx="14">
                  <c:v>638</c:v>
                </c:pt>
                <c:pt idx="15">
                  <c:v>600</c:v>
                </c:pt>
                <c:pt idx="16">
                  <c:v>760</c:v>
                </c:pt>
                <c:pt idx="17">
                  <c:v>880</c:v>
                </c:pt>
                <c:pt idx="18">
                  <c:v>777</c:v>
                </c:pt>
                <c:pt idx="19">
                  <c:v>801</c:v>
                </c:pt>
                <c:pt idx="20">
                  <c:v>1013</c:v>
                </c:pt>
                <c:pt idx="21">
                  <c:v>1197</c:v>
                </c:pt>
                <c:pt idx="22">
                  <c:v>1158</c:v>
                </c:pt>
                <c:pt idx="23">
                  <c:v>1083</c:v>
                </c:pt>
                <c:pt idx="24">
                  <c:v>1471</c:v>
                </c:pt>
                <c:pt idx="25">
                  <c:v>1725</c:v>
                </c:pt>
                <c:pt idx="26">
                  <c:v>1699</c:v>
                </c:pt>
                <c:pt idx="27">
                  <c:v>1732</c:v>
                </c:pt>
                <c:pt idx="28">
                  <c:v>2096</c:v>
                </c:pt>
                <c:pt idx="29">
                  <c:v>2218</c:v>
                </c:pt>
                <c:pt idx="30">
                  <c:v>1962</c:v>
                </c:pt>
                <c:pt idx="31">
                  <c:v>1865</c:v>
                </c:pt>
                <c:pt idx="32">
                  <c:v>2114</c:v>
                </c:pt>
                <c:pt idx="33">
                  <c:v>2528</c:v>
                </c:pt>
                <c:pt idx="34">
                  <c:v>1991</c:v>
                </c:pt>
                <c:pt idx="35">
                  <c:v>1694</c:v>
                </c:pt>
                <c:pt idx="36">
                  <c:v>1774</c:v>
                </c:pt>
                <c:pt idx="37">
                  <c:v>1787</c:v>
                </c:pt>
                <c:pt idx="38">
                  <c:v>1690</c:v>
                </c:pt>
                <c:pt idx="39">
                  <c:v>1684</c:v>
                </c:pt>
                <c:pt idx="40">
                  <c:v>1780</c:v>
                </c:pt>
                <c:pt idx="41">
                  <c:v>1696</c:v>
                </c:pt>
                <c:pt idx="42">
                  <c:v>1321</c:v>
                </c:pt>
                <c:pt idx="43">
                  <c:v>1020</c:v>
                </c:pt>
                <c:pt idx="44">
                  <c:v>1113</c:v>
                </c:pt>
                <c:pt idx="45">
                  <c:v>1111</c:v>
                </c:pt>
                <c:pt idx="46">
                  <c:v>962</c:v>
                </c:pt>
                <c:pt idx="47">
                  <c:v>869</c:v>
                </c:pt>
                <c:pt idx="48">
                  <c:v>873</c:v>
                </c:pt>
                <c:pt idx="49">
                  <c:v>1008</c:v>
                </c:pt>
                <c:pt idx="50">
                  <c:v>935</c:v>
                </c:pt>
                <c:pt idx="51">
                  <c:v>691</c:v>
                </c:pt>
                <c:pt idx="52">
                  <c:v>728</c:v>
                </c:pt>
                <c:pt idx="53">
                  <c:v>823</c:v>
                </c:pt>
                <c:pt idx="54">
                  <c:v>572</c:v>
                </c:pt>
                <c:pt idx="55">
                  <c:v>571</c:v>
                </c:pt>
                <c:pt idx="56">
                  <c:v>561</c:v>
                </c:pt>
                <c:pt idx="57">
                  <c:v>591</c:v>
                </c:pt>
                <c:pt idx="58">
                  <c:v>583</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numCache>
            </c:numRef>
          </c:val>
        </c:ser>
        <c:ser>
          <c:idx val="2"/>
          <c:order val="1"/>
          <c:tx>
            <c:strRef>
              <c:f>Monetary!$T$3</c:f>
              <c:strCache>
                <c:ptCount val="1"/>
                <c:pt idx="0">
                  <c:v>Remittals Forecast</c:v>
                </c:pt>
              </c:strCache>
            </c:strRef>
          </c:tx>
          <c:spPr>
            <a:ln w="28575">
              <a:solidFill>
                <a:srgbClr val="008000">
                  <a:alpha val="40000"/>
                </a:srgb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Monetary!$T$4:$T$76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561</c:v>
                </c:pt>
                <c:pt idx="57">
                  <c:v>712.49713284086988</c:v>
                </c:pt>
                <c:pt idx="58">
                  <c:v>555.41013638626623</c:v>
                </c:pt>
                <c:pt idx="59">
                  <c:v>506.81467589698747</c:v>
                </c:pt>
                <c:pt idx="60">
                  <c:v>556.46346369046341</c:v>
                </c:pt>
                <c:pt idx="61">
                  <c:v>695.25111322834755</c:v>
                </c:pt>
                <c:pt idx="62">
                  <c:v>541.60744637889468</c:v>
                </c:pt>
                <c:pt idx="63">
                  <c:v>495.21368666587455</c:v>
                </c:pt>
                <c:pt idx="64">
                  <c:v>547.17872079131689</c:v>
                </c:pt>
                <c:pt idx="65">
                  <c:v>687.44740233365064</c:v>
                </c:pt>
                <c:pt idx="66">
                  <c:v>535.36181957301756</c:v>
                </c:pt>
                <c:pt idx="67">
                  <c:v>489.96431503774738</c:v>
                </c:pt>
                <c:pt idx="68">
                  <c:v>542.97743545450089</c:v>
                </c:pt>
                <c:pt idx="69">
                  <c:v>683.91627427649621</c:v>
                </c:pt>
                <c:pt idx="70">
                  <c:v>532.53571435892832</c:v>
                </c:pt>
                <c:pt idx="71">
                  <c:v>487.58900876504759</c:v>
                </c:pt>
                <c:pt idx="72">
                  <c:v>541.0763813625274</c:v>
                </c:pt>
              </c:numCache>
            </c:numRef>
          </c:val>
        </c:ser>
        <c:ser>
          <c:idx val="3"/>
          <c:order val="2"/>
          <c:tx>
            <c:strRef>
              <c:f>Monetary!$S$3</c:f>
              <c:strCache>
                <c:ptCount val="1"/>
                <c:pt idx="0">
                  <c:v>Receipts Forecast</c:v>
                </c:pt>
              </c:strCache>
            </c:strRef>
          </c:tx>
          <c:spPr>
            <a:ln w="28575">
              <a:solidFill>
                <a:schemeClr val="accent6">
                  <a:lumMod val="75000"/>
                  <a:alpha val="54000"/>
                </a:schemeClr>
              </a:solidFill>
            </a:ln>
          </c:spPr>
          <c:marker>
            <c:symbol val="none"/>
          </c:marker>
          <c:cat>
            <c:numRef>
              <c:f>Monetary!$N$4:$N$76</c:f>
              <c:numCache>
                <c:formatCode>mmm\-yy</c:formatCode>
                <c:ptCount val="73"/>
                <c:pt idx="0">
                  <c:v>37408</c:v>
                </c:pt>
                <c:pt idx="1">
                  <c:v>37500</c:v>
                </c:pt>
                <c:pt idx="2">
                  <c:v>37591</c:v>
                </c:pt>
                <c:pt idx="3">
                  <c:v>37681</c:v>
                </c:pt>
                <c:pt idx="4">
                  <c:v>37773</c:v>
                </c:pt>
                <c:pt idx="5">
                  <c:v>37865</c:v>
                </c:pt>
                <c:pt idx="6">
                  <c:v>37956</c:v>
                </c:pt>
                <c:pt idx="7">
                  <c:v>38047</c:v>
                </c:pt>
                <c:pt idx="8">
                  <c:v>38139</c:v>
                </c:pt>
                <c:pt idx="9">
                  <c:v>38231</c:v>
                </c:pt>
                <c:pt idx="10">
                  <c:v>38322</c:v>
                </c:pt>
                <c:pt idx="11">
                  <c:v>38412</c:v>
                </c:pt>
                <c:pt idx="12">
                  <c:v>38504</c:v>
                </c:pt>
                <c:pt idx="13">
                  <c:v>38596</c:v>
                </c:pt>
                <c:pt idx="14">
                  <c:v>38687</c:v>
                </c:pt>
                <c:pt idx="15">
                  <c:v>38777</c:v>
                </c:pt>
                <c:pt idx="16">
                  <c:v>38869</c:v>
                </c:pt>
                <c:pt idx="17">
                  <c:v>38961</c:v>
                </c:pt>
                <c:pt idx="18">
                  <c:v>39052</c:v>
                </c:pt>
                <c:pt idx="19">
                  <c:v>39142</c:v>
                </c:pt>
                <c:pt idx="20">
                  <c:v>39234</c:v>
                </c:pt>
                <c:pt idx="21">
                  <c:v>39326</c:v>
                </c:pt>
                <c:pt idx="22">
                  <c:v>39417</c:v>
                </c:pt>
                <c:pt idx="23">
                  <c:v>39508</c:v>
                </c:pt>
                <c:pt idx="24">
                  <c:v>39600</c:v>
                </c:pt>
                <c:pt idx="25">
                  <c:v>39692</c:v>
                </c:pt>
                <c:pt idx="26">
                  <c:v>39783</c:v>
                </c:pt>
                <c:pt idx="27">
                  <c:v>39873</c:v>
                </c:pt>
                <c:pt idx="28">
                  <c:v>39965</c:v>
                </c:pt>
                <c:pt idx="29">
                  <c:v>40057</c:v>
                </c:pt>
                <c:pt idx="30">
                  <c:v>40148</c:v>
                </c:pt>
                <c:pt idx="31">
                  <c:v>40238</c:v>
                </c:pt>
                <c:pt idx="32">
                  <c:v>40330</c:v>
                </c:pt>
                <c:pt idx="33">
                  <c:v>40422</c:v>
                </c:pt>
                <c:pt idx="34">
                  <c:v>40513</c:v>
                </c:pt>
                <c:pt idx="35">
                  <c:v>40603</c:v>
                </c:pt>
                <c:pt idx="36">
                  <c:v>40695</c:v>
                </c:pt>
                <c:pt idx="37">
                  <c:v>40787</c:v>
                </c:pt>
                <c:pt idx="38">
                  <c:v>40878</c:v>
                </c:pt>
                <c:pt idx="39">
                  <c:v>40969</c:v>
                </c:pt>
                <c:pt idx="40">
                  <c:v>41061</c:v>
                </c:pt>
                <c:pt idx="41">
                  <c:v>41153</c:v>
                </c:pt>
                <c:pt idx="42">
                  <c:v>41244</c:v>
                </c:pt>
                <c:pt idx="43">
                  <c:v>41334</c:v>
                </c:pt>
                <c:pt idx="44">
                  <c:v>41426</c:v>
                </c:pt>
                <c:pt idx="45">
                  <c:v>41518</c:v>
                </c:pt>
                <c:pt idx="46">
                  <c:v>41609</c:v>
                </c:pt>
                <c:pt idx="47">
                  <c:v>41699</c:v>
                </c:pt>
                <c:pt idx="48">
                  <c:v>41791</c:v>
                </c:pt>
                <c:pt idx="49">
                  <c:v>41883</c:v>
                </c:pt>
                <c:pt idx="50">
                  <c:v>41974</c:v>
                </c:pt>
                <c:pt idx="51">
                  <c:v>42064</c:v>
                </c:pt>
                <c:pt idx="52">
                  <c:v>42156</c:v>
                </c:pt>
                <c:pt idx="53">
                  <c:v>42248</c:v>
                </c:pt>
                <c:pt idx="54">
                  <c:v>42339</c:v>
                </c:pt>
                <c:pt idx="55">
                  <c:v>42430</c:v>
                </c:pt>
                <c:pt idx="56">
                  <c:v>42522</c:v>
                </c:pt>
                <c:pt idx="57">
                  <c:v>42614</c:v>
                </c:pt>
                <c:pt idx="58">
                  <c:v>42705</c:v>
                </c:pt>
                <c:pt idx="59">
                  <c:v>42795</c:v>
                </c:pt>
                <c:pt idx="60">
                  <c:v>42887</c:v>
                </c:pt>
                <c:pt idx="61">
                  <c:v>42979</c:v>
                </c:pt>
                <c:pt idx="62">
                  <c:v>43070</c:v>
                </c:pt>
                <c:pt idx="63">
                  <c:v>43160</c:v>
                </c:pt>
                <c:pt idx="64">
                  <c:v>43252</c:v>
                </c:pt>
                <c:pt idx="65">
                  <c:v>43344</c:v>
                </c:pt>
                <c:pt idx="66">
                  <c:v>43435</c:v>
                </c:pt>
                <c:pt idx="67">
                  <c:v>43525</c:v>
                </c:pt>
                <c:pt idx="68">
                  <c:v>43617</c:v>
                </c:pt>
                <c:pt idx="69">
                  <c:v>43709</c:v>
                </c:pt>
                <c:pt idx="70">
                  <c:v>43800</c:v>
                </c:pt>
                <c:pt idx="71">
                  <c:v>43891</c:v>
                </c:pt>
                <c:pt idx="72">
                  <c:v>43983</c:v>
                </c:pt>
              </c:numCache>
            </c:numRef>
          </c:cat>
          <c:val>
            <c:numRef>
              <c:f>Monetary!$S$4:$S$76</c:f>
              <c:numCache>
                <c:formatCode>"$"#,##0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8669627.8500000015</c:v>
                </c:pt>
                <c:pt idx="57">
                  <c:v>8900240.6910049058</c:v>
                </c:pt>
                <c:pt idx="58">
                  <c:v>8666592.1944821887</c:v>
                </c:pt>
                <c:pt idx="59">
                  <c:v>8048108.1679402161</c:v>
                </c:pt>
                <c:pt idx="60">
                  <c:v>8357578.9221680909</c:v>
                </c:pt>
                <c:pt idx="61">
                  <c:v>8719729.1288093906</c:v>
                </c:pt>
                <c:pt idx="62">
                  <c:v>8517956.5329301096</c:v>
                </c:pt>
                <c:pt idx="63">
                  <c:v>7915947.022749234</c:v>
                </c:pt>
                <c:pt idx="64">
                  <c:v>8226820.134645585</c:v>
                </c:pt>
                <c:pt idx="65">
                  <c:v>8592198.146975873</c:v>
                </c:pt>
                <c:pt idx="66">
                  <c:v>8391167.5433842465</c:v>
                </c:pt>
                <c:pt idx="67">
                  <c:v>7793288.7656725142</c:v>
                </c:pt>
                <c:pt idx="68">
                  <c:v>8107082.7093513161</c:v>
                </c:pt>
                <c:pt idx="69">
                  <c:v>8476282.7362850383</c:v>
                </c:pt>
                <c:pt idx="70">
                  <c:v>8276410.7677780716</c:v>
                </c:pt>
                <c:pt idx="71">
                  <c:v>7681703.0741747003</c:v>
                </c:pt>
                <c:pt idx="72">
                  <c:v>7996593.7743507149</c:v>
                </c:pt>
              </c:numCache>
            </c:numRef>
          </c:val>
        </c:ser>
        <c:marker val="1"/>
        <c:axId val="431523712"/>
        <c:axId val="431534080"/>
      </c:lineChart>
      <c:dateAx>
        <c:axId val="431523712"/>
        <c:scaling>
          <c:orientation val="minMax"/>
          <c:max val="43983"/>
          <c:min val="38352"/>
        </c:scaling>
        <c:axPos val="b"/>
        <c:title>
          <c:tx>
            <c:rich>
              <a:bodyPr/>
              <a:lstStyle/>
              <a:p>
                <a:pPr>
                  <a:defRPr sz="1800" b="0">
                    <a:solidFill>
                      <a:sysClr val="windowText" lastClr="000000"/>
                    </a:solidFill>
                    <a:latin typeface="Calibri Light" pitchFamily="34" charset="0"/>
                  </a:defRPr>
                </a:pPr>
                <a:r>
                  <a:rPr lang="en-NZ" sz="1800" b="0">
                    <a:solidFill>
                      <a:sysClr val="windowText" lastClr="000000"/>
                    </a:solidFill>
                    <a:latin typeface="Calibri Light" pitchFamily="34" charset="0"/>
                  </a:rPr>
                  <a:t>Quarterly data</a:t>
                </a:r>
              </a:p>
            </c:rich>
          </c:tx>
          <c:layout>
            <c:manualLayout>
              <c:xMode val="edge"/>
              <c:yMode val="edge"/>
              <c:x val="0.67586410637701688"/>
              <c:y val="0.8930966694741177"/>
            </c:manualLayout>
          </c:layout>
        </c:title>
        <c:numFmt formatCode="yyyy" sourceLinked="0"/>
        <c:majorTickMark val="in"/>
        <c:tickLblPos val="nextTo"/>
        <c:spPr>
          <a:ln>
            <a:solidFill>
              <a:schemeClr val="tx1"/>
            </a:solidFill>
          </a:ln>
        </c:spPr>
        <c:txPr>
          <a:bodyPr rot="0"/>
          <a:lstStyle/>
          <a:p>
            <a:pPr>
              <a:defRPr sz="1800" b="0" i="0">
                <a:solidFill>
                  <a:sysClr val="windowText" lastClr="000000"/>
                </a:solidFill>
                <a:latin typeface="Calibri Light" pitchFamily="34" charset="0"/>
                <a:cs typeface="Arial" pitchFamily="34" charset="0"/>
              </a:defRPr>
            </a:pPr>
            <a:endParaRPr lang="en-US"/>
          </a:p>
        </c:txPr>
        <c:crossAx val="431534080"/>
        <c:crosses val="autoZero"/>
        <c:auto val="1"/>
        <c:lblOffset val="100"/>
        <c:majorUnit val="24"/>
        <c:majorTimeUnit val="months"/>
        <c:minorUnit val="12"/>
        <c:minorTimeUnit val="months"/>
      </c:dateAx>
      <c:valAx>
        <c:axId val="431534080"/>
        <c:scaling>
          <c:orientation val="minMax"/>
          <c:max val="2600"/>
          <c:min val="0"/>
        </c:scaling>
        <c:axPos val="l"/>
        <c:numFmt formatCode="0" sourceLinked="0"/>
        <c:majorTickMark val="none"/>
        <c:tickLblPos val="nextTo"/>
        <c:txPr>
          <a:bodyPr/>
          <a:lstStyle/>
          <a:p>
            <a:pPr>
              <a:defRPr sz="1800" b="0">
                <a:solidFill>
                  <a:sysClr val="windowText" lastClr="000000"/>
                </a:solidFill>
                <a:latin typeface="Calibri Light" pitchFamily="34" charset="0"/>
                <a:cs typeface="Arial" pitchFamily="34" charset="0"/>
              </a:defRPr>
            </a:pPr>
            <a:endParaRPr lang="en-US"/>
          </a:p>
        </c:txPr>
        <c:crossAx val="431523712"/>
        <c:crosses val="autoZero"/>
        <c:crossBetween val="midCat"/>
        <c:majorUnit val="1000"/>
        <c:dispUnits>
          <c:builtInUnit val="thousands"/>
          <c:dispUnitsLbl>
            <c:layout>
              <c:manualLayout>
                <c:xMode val="edge"/>
                <c:yMode val="edge"/>
                <c:x val="0"/>
                <c:y val="0.12574025111182688"/>
              </c:manualLayout>
            </c:layout>
            <c:txPr>
              <a:bodyPr/>
              <a:lstStyle/>
              <a:p>
                <a:pPr>
                  <a:defRPr sz="1800">
                    <a:latin typeface="Calibri Light" pitchFamily="34" charset="0"/>
                  </a:defRPr>
                </a:pPr>
                <a:endParaRPr lang="en-US"/>
              </a:p>
            </c:txPr>
          </c:dispUnitsLbl>
        </c:dispUnits>
      </c:valAx>
    </c:plotArea>
    <c:plotVisOnly val="1"/>
  </c:chart>
  <c:spPr>
    <a:ln>
      <a:noFill/>
    </a:ln>
  </c:spPr>
  <c:printSettings>
    <c:headerFooter/>
    <c:pageMargins b="0.75000000000001255" l="0.70000000000000062" r="0.70000000000000062" t="0.75000000000001255"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6076359967"/>
          <c:y val="0.13143680555555556"/>
          <c:w val="0.82138841340487023"/>
          <c:h val="0.71466203703703701"/>
        </c:manualLayout>
      </c:layout>
      <c:lineChart>
        <c:grouping val="standard"/>
        <c:ser>
          <c:idx val="0"/>
          <c:order val="0"/>
          <c:tx>
            <c:strRef>
              <c:f>CommunityStarts!$V$4</c:f>
              <c:strCache>
                <c:ptCount val="1"/>
                <c:pt idx="0">
                  <c:v>#N/A</c:v>
                </c:pt>
              </c:strCache>
            </c:strRef>
          </c:tx>
          <c:spPr>
            <a:ln>
              <a:solidFill>
                <a:schemeClr val="tx1"/>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CommunityStarts!$V$33:$V$109</c:f>
              <c:numCache>
                <c:formatCode>#,##0</c:formatCode>
                <c:ptCount val="77"/>
                <c:pt idx="0">
                  <c:v>#N/A</c:v>
                </c:pt>
                <c:pt idx="1">
                  <c:v>299</c:v>
                </c:pt>
                <c:pt idx="2">
                  <c:v>429</c:v>
                </c:pt>
                <c:pt idx="3">
                  <c:v>647</c:v>
                </c:pt>
                <c:pt idx="4">
                  <c:v>826</c:v>
                </c:pt>
                <c:pt idx="5">
                  <c:v>760</c:v>
                </c:pt>
                <c:pt idx="6">
                  <c:v>661</c:v>
                </c:pt>
                <c:pt idx="7">
                  <c:v>946</c:v>
                </c:pt>
                <c:pt idx="8">
                  <c:v>1113</c:v>
                </c:pt>
                <c:pt idx="9">
                  <c:v>1138</c:v>
                </c:pt>
                <c:pt idx="10">
                  <c:v>1068</c:v>
                </c:pt>
                <c:pt idx="11">
                  <c:v>1371</c:v>
                </c:pt>
                <c:pt idx="12">
                  <c:v>1501</c:v>
                </c:pt>
                <c:pt idx="13">
                  <c:v>1401</c:v>
                </c:pt>
                <c:pt idx="14">
                  <c:v>1212</c:v>
                </c:pt>
                <c:pt idx="15">
                  <c:v>1386</c:v>
                </c:pt>
                <c:pt idx="16">
                  <c:v>1510</c:v>
                </c:pt>
                <c:pt idx="17">
                  <c:v>1475</c:v>
                </c:pt>
                <c:pt idx="18">
                  <c:v>1379</c:v>
                </c:pt>
                <c:pt idx="19">
                  <c:v>1611</c:v>
                </c:pt>
                <c:pt idx="20">
                  <c:v>1819</c:v>
                </c:pt>
                <c:pt idx="21">
                  <c:v>1551</c:v>
                </c:pt>
                <c:pt idx="22">
                  <c:v>1384</c:v>
                </c:pt>
                <c:pt idx="23">
                  <c:v>1535</c:v>
                </c:pt>
                <c:pt idx="24">
                  <c:v>1475</c:v>
                </c:pt>
                <c:pt idx="25">
                  <c:v>1355</c:v>
                </c:pt>
                <c:pt idx="26">
                  <c:v>1204</c:v>
                </c:pt>
                <c:pt idx="27">
                  <c:v>1389</c:v>
                </c:pt>
                <c:pt idx="28">
                  <c:v>1517</c:v>
                </c:pt>
                <c:pt idx="29">
                  <c:v>1307</c:v>
                </c:pt>
                <c:pt idx="30">
                  <c:v>1095</c:v>
                </c:pt>
                <c:pt idx="31">
                  <c:v>1215</c:v>
                </c:pt>
                <c:pt idx="32">
                  <c:v>1481</c:v>
                </c:pt>
                <c:pt idx="33">
                  <c:v>1260</c:v>
                </c:pt>
                <c:pt idx="34">
                  <c:v>917</c:v>
                </c:pt>
                <c:pt idx="35">
                  <c:v>1324</c:v>
                </c:pt>
                <c:pt idx="36">
                  <c:v>1238</c:v>
                </c:pt>
                <c:pt idx="37">
                  <c:v>1150</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numCache>
            </c:numRef>
          </c:val>
        </c:ser>
        <c:ser>
          <c:idx val="1"/>
          <c:order val="1"/>
          <c:tx>
            <c:strRef>
              <c:f>CommunityStarts!$AB$4</c:f>
              <c:strCache>
                <c:ptCount val="1"/>
                <c:pt idx="0">
                  <c:v>#N/A</c:v>
                </c:pt>
              </c:strCache>
            </c:strRef>
          </c:tx>
          <c:spPr>
            <a:ln>
              <a:solidFill>
                <a:schemeClr val="tx1">
                  <a:alpha val="39000"/>
                </a:schemeClr>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CommunityStarts!$AB$33:$AB$109</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1261.9780679591329</c:v>
                </c:pt>
                <c:pt idx="38">
                  <c:v>1110.8412670700322</c:v>
                </c:pt>
                <c:pt idx="39">
                  <c:v>1307.4102863744988</c:v>
                </c:pt>
                <c:pt idx="40">
                  <c:v>1275.4901844105596</c:v>
                </c:pt>
                <c:pt idx="41">
                  <c:v>1267.3597527289062</c:v>
                </c:pt>
                <c:pt idx="42">
                  <c:v>1035.8534218326872</c:v>
                </c:pt>
                <c:pt idx="43">
                  <c:v>1221.7895042295399</c:v>
                </c:pt>
                <c:pt idx="44">
                  <c:v>1275.4901844105596</c:v>
                </c:pt>
                <c:pt idx="45">
                  <c:v>1267.3597527289062</c:v>
                </c:pt>
                <c:pt idx="46">
                  <c:v>1035.8534218326872</c:v>
                </c:pt>
                <c:pt idx="47">
                  <c:v>1221.7895042295399</c:v>
                </c:pt>
                <c:pt idx="48">
                  <c:v>1275.4901844105596</c:v>
                </c:pt>
                <c:pt idx="49">
                  <c:v>1267.3597527289062</c:v>
                </c:pt>
                <c:pt idx="50">
                  <c:v>1035.8534218326872</c:v>
                </c:pt>
                <c:pt idx="51">
                  <c:v>1221.7895042295399</c:v>
                </c:pt>
                <c:pt idx="52">
                  <c:v>1275.4901844105596</c:v>
                </c:pt>
                <c:pt idx="53">
                  <c:v>1267.3597527289062</c:v>
                </c:pt>
                <c:pt idx="54">
                  <c:v>1035.8534218326872</c:v>
                </c:pt>
                <c:pt idx="55">
                  <c:v>1221.7895042295399</c:v>
                </c:pt>
                <c:pt idx="56">
                  <c:v>1275.4901844105596</c:v>
                </c:pt>
                <c:pt idx="57">
                  <c:v>1267.3597527289062</c:v>
                </c:pt>
                <c:pt idx="58">
                  <c:v>1035.8534218326872</c:v>
                </c:pt>
                <c:pt idx="59">
                  <c:v>1221.7895042295399</c:v>
                </c:pt>
                <c:pt idx="60">
                  <c:v>1275.4901844105596</c:v>
                </c:pt>
                <c:pt idx="61">
                  <c:v>1267.3597527289062</c:v>
                </c:pt>
                <c:pt idx="62">
                  <c:v>1035.8534218326872</c:v>
                </c:pt>
                <c:pt idx="63">
                  <c:v>1221.7895042295399</c:v>
                </c:pt>
                <c:pt idx="64">
                  <c:v>1275.4901844105596</c:v>
                </c:pt>
                <c:pt idx="65">
                  <c:v>1267.3597527289062</c:v>
                </c:pt>
                <c:pt idx="66">
                  <c:v>1035.8534218326872</c:v>
                </c:pt>
                <c:pt idx="67">
                  <c:v>1221.7895042295399</c:v>
                </c:pt>
                <c:pt idx="68">
                  <c:v>1275.4901844105596</c:v>
                </c:pt>
                <c:pt idx="69">
                  <c:v>1267.3597527289062</c:v>
                </c:pt>
                <c:pt idx="70">
                  <c:v>1035.8534218326872</c:v>
                </c:pt>
                <c:pt idx="71">
                  <c:v>1221.7895042295399</c:v>
                </c:pt>
                <c:pt idx="72">
                  <c:v>1275.4901844105596</c:v>
                </c:pt>
                <c:pt idx="73">
                  <c:v>1267.3597527289062</c:v>
                </c:pt>
                <c:pt idx="74">
                  <c:v>1035.8534218326872</c:v>
                </c:pt>
                <c:pt idx="75">
                  <c:v>1221.7895042295399</c:v>
                </c:pt>
              </c:numCache>
            </c:numRef>
          </c:val>
        </c:ser>
        <c:marker val="1"/>
        <c:axId val="460727424"/>
        <c:axId val="460729344"/>
      </c:lineChart>
      <c:dateAx>
        <c:axId val="460727424"/>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0729344"/>
        <c:crosses val="autoZero"/>
        <c:auto val="1"/>
        <c:lblOffset val="100"/>
        <c:majorUnit val="24"/>
        <c:majorTimeUnit val="months"/>
        <c:minorUnit val="12"/>
        <c:minorTimeUnit val="months"/>
      </c:dateAx>
      <c:valAx>
        <c:axId val="460729344"/>
        <c:scaling>
          <c:orientation val="minMax"/>
          <c:max val="2500"/>
          <c:min val="0"/>
        </c:scaling>
        <c:axPos val="l"/>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0727424"/>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3109"/>
          <c:w val="0.82138841340487068"/>
          <c:h val="0.71466203703703701"/>
        </c:manualLayout>
      </c:layout>
      <c:lineChart>
        <c:grouping val="standard"/>
        <c:ser>
          <c:idx val="0"/>
          <c:order val="0"/>
          <c:tx>
            <c:strRef>
              <c:f>CommunityMusters!$Q$3</c:f>
              <c:strCache>
                <c:ptCount val="1"/>
                <c:pt idx="0">
                  <c:v>Community Detention</c:v>
                </c:pt>
              </c:strCache>
            </c:strRef>
          </c:tx>
          <c:spPr>
            <a:ln>
              <a:solidFill>
                <a:schemeClr val="tx1"/>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CommunityMusters!$Q$4:$Q$80</c:f>
              <c:numCache>
                <c:formatCode>#,##0</c:formatCode>
                <c:ptCount val="77"/>
                <c:pt idx="0">
                  <c:v>#N/A</c:v>
                </c:pt>
                <c:pt idx="1">
                  <c:v>#N/A</c:v>
                </c:pt>
                <c:pt idx="2">
                  <c:v>293</c:v>
                </c:pt>
                <c:pt idx="3">
                  <c:v>522</c:v>
                </c:pt>
                <c:pt idx="4">
                  <c:v>783</c:v>
                </c:pt>
                <c:pt idx="5">
                  <c:v>1054</c:v>
                </c:pt>
                <c:pt idx="6">
                  <c:v>1017</c:v>
                </c:pt>
                <c:pt idx="7">
                  <c:v>885</c:v>
                </c:pt>
                <c:pt idx="8">
                  <c:v>1135</c:v>
                </c:pt>
                <c:pt idx="9">
                  <c:v>1375</c:v>
                </c:pt>
                <c:pt idx="10">
                  <c:v>1407</c:v>
                </c:pt>
                <c:pt idx="11">
                  <c:v>1396</c:v>
                </c:pt>
                <c:pt idx="12">
                  <c:v>1689</c:v>
                </c:pt>
                <c:pt idx="13">
                  <c:v>1820</c:v>
                </c:pt>
                <c:pt idx="14">
                  <c:v>1705</c:v>
                </c:pt>
                <c:pt idx="15">
                  <c:v>1535</c:v>
                </c:pt>
                <c:pt idx="16">
                  <c:v>1678</c:v>
                </c:pt>
                <c:pt idx="17">
                  <c:v>1782</c:v>
                </c:pt>
                <c:pt idx="18">
                  <c:v>1823</c:v>
                </c:pt>
                <c:pt idx="19">
                  <c:v>1686</c:v>
                </c:pt>
                <c:pt idx="20">
                  <c:v>1951</c:v>
                </c:pt>
                <c:pt idx="21">
                  <c:v>2194</c:v>
                </c:pt>
                <c:pt idx="22">
                  <c:v>1946</c:v>
                </c:pt>
                <c:pt idx="23">
                  <c:v>1699</c:v>
                </c:pt>
                <c:pt idx="24">
                  <c:v>1867</c:v>
                </c:pt>
                <c:pt idx="25">
                  <c:v>1872</c:v>
                </c:pt>
                <c:pt idx="26">
                  <c:v>1679</c:v>
                </c:pt>
                <c:pt idx="27">
                  <c:v>1561</c:v>
                </c:pt>
                <c:pt idx="28">
                  <c:v>1698</c:v>
                </c:pt>
                <c:pt idx="29">
                  <c:v>1859</c:v>
                </c:pt>
                <c:pt idx="30">
                  <c:v>1728</c:v>
                </c:pt>
                <c:pt idx="31">
                  <c:v>1474</c:v>
                </c:pt>
                <c:pt idx="32">
                  <c:v>1530</c:v>
                </c:pt>
                <c:pt idx="33">
                  <c:v>1760</c:v>
                </c:pt>
                <c:pt idx="34">
                  <c:v>1603</c:v>
                </c:pt>
                <c:pt idx="35">
                  <c:v>1413</c:v>
                </c:pt>
                <c:pt idx="36">
                  <c:v>1629</c:v>
                </c:pt>
                <c:pt idx="37">
                  <c:v>1600</c:v>
                </c:pt>
                <c:pt idx="38">
                  <c:v>1442</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Cache>
            </c:numRef>
          </c:val>
        </c:ser>
        <c:ser>
          <c:idx val="1"/>
          <c:order val="1"/>
          <c:tx>
            <c:strRef>
              <c:f>CommunityMusters!$V$3</c:f>
              <c:strCache>
                <c:ptCount val="1"/>
                <c:pt idx="0">
                  <c:v>Community Detention</c:v>
                </c:pt>
              </c:strCache>
            </c:strRef>
          </c:tx>
          <c:spPr>
            <a:ln>
              <a:solidFill>
                <a:schemeClr val="tx1">
                  <a:alpha val="39000"/>
                </a:scheme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CommunityMusters!$V$4:$V$80</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1616</c:v>
                </c:pt>
                <c:pt idx="39">
                  <c:v>1445</c:v>
                </c:pt>
                <c:pt idx="40">
                  <c:v>1666</c:v>
                </c:pt>
                <c:pt idx="41">
                  <c:v>1618</c:v>
                </c:pt>
                <c:pt idx="42">
                  <c:v>1690</c:v>
                </c:pt>
                <c:pt idx="43">
                  <c:v>1377</c:v>
                </c:pt>
                <c:pt idx="44">
                  <c:v>1539</c:v>
                </c:pt>
                <c:pt idx="45">
                  <c:v>1615</c:v>
                </c:pt>
                <c:pt idx="46">
                  <c:v>1690</c:v>
                </c:pt>
                <c:pt idx="47">
                  <c:v>1377</c:v>
                </c:pt>
                <c:pt idx="48">
                  <c:v>1539</c:v>
                </c:pt>
                <c:pt idx="49">
                  <c:v>1615</c:v>
                </c:pt>
                <c:pt idx="50">
                  <c:v>1690</c:v>
                </c:pt>
                <c:pt idx="51">
                  <c:v>1364</c:v>
                </c:pt>
                <c:pt idx="52">
                  <c:v>1539</c:v>
                </c:pt>
                <c:pt idx="53">
                  <c:v>1615</c:v>
                </c:pt>
                <c:pt idx="54">
                  <c:v>1674</c:v>
                </c:pt>
                <c:pt idx="55">
                  <c:v>1377</c:v>
                </c:pt>
                <c:pt idx="56">
                  <c:v>1539</c:v>
                </c:pt>
                <c:pt idx="57">
                  <c:v>1615</c:v>
                </c:pt>
                <c:pt idx="58">
                  <c:v>1674</c:v>
                </c:pt>
                <c:pt idx="59">
                  <c:v>1377</c:v>
                </c:pt>
                <c:pt idx="60">
                  <c:v>1539</c:v>
                </c:pt>
                <c:pt idx="61">
                  <c:v>1615</c:v>
                </c:pt>
                <c:pt idx="62">
                  <c:v>1674</c:v>
                </c:pt>
                <c:pt idx="63">
                  <c:v>1377</c:v>
                </c:pt>
                <c:pt idx="64">
                  <c:v>1539</c:v>
                </c:pt>
                <c:pt idx="65">
                  <c:v>1615</c:v>
                </c:pt>
                <c:pt idx="66">
                  <c:v>1674</c:v>
                </c:pt>
                <c:pt idx="67">
                  <c:v>1364</c:v>
                </c:pt>
                <c:pt idx="68">
                  <c:v>1539</c:v>
                </c:pt>
                <c:pt idx="69">
                  <c:v>1615</c:v>
                </c:pt>
                <c:pt idx="70">
                  <c:v>1674</c:v>
                </c:pt>
                <c:pt idx="71">
                  <c:v>1377</c:v>
                </c:pt>
                <c:pt idx="72">
                  <c:v>1539</c:v>
                </c:pt>
                <c:pt idx="73">
                  <c:v>1615</c:v>
                </c:pt>
                <c:pt idx="74">
                  <c:v>1674</c:v>
                </c:pt>
                <c:pt idx="75">
                  <c:v>1377</c:v>
                </c:pt>
                <c:pt idx="76">
                  <c:v>1513</c:v>
                </c:pt>
              </c:numCache>
            </c:numRef>
          </c:val>
        </c:ser>
        <c:marker val="1"/>
        <c:axId val="460770304"/>
        <c:axId val="460772480"/>
      </c:lineChart>
      <c:dateAx>
        <c:axId val="460770304"/>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0772480"/>
        <c:crosses val="autoZero"/>
        <c:auto val="1"/>
        <c:lblOffset val="100"/>
        <c:majorUnit val="24"/>
        <c:majorTimeUnit val="months"/>
        <c:minorUnit val="12"/>
        <c:minorTimeUnit val="months"/>
      </c:dateAx>
      <c:valAx>
        <c:axId val="460772480"/>
        <c:scaling>
          <c:orientation val="minMax"/>
          <c:max val="2500"/>
          <c:min val="0"/>
        </c:scaling>
        <c:axPos val="l"/>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0770304"/>
        <c:crosses val="autoZero"/>
        <c:crossBetween val="midCat"/>
        <c:majorUnit val="5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3095"/>
          <c:w val="0.8213884134048699"/>
          <c:h val="0.71466203703703701"/>
        </c:manualLayout>
      </c:layout>
      <c:lineChart>
        <c:grouping val="standard"/>
        <c:ser>
          <c:idx val="0"/>
          <c:order val="0"/>
          <c:tx>
            <c:strRef>
              <c:f>CommunityStarts!$U$4</c:f>
              <c:strCache>
                <c:ptCount val="1"/>
                <c:pt idx="0">
                  <c:v>#N/A</c:v>
                </c:pt>
              </c:strCache>
            </c:strRef>
          </c:tx>
          <c:spPr>
            <a:ln>
              <a:solidFill>
                <a:schemeClr val="tx1"/>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CommunityStarts!$U$33:$U$109</c:f>
              <c:numCache>
                <c:formatCode>#,##0</c:formatCode>
                <c:ptCount val="77"/>
                <c:pt idx="0">
                  <c:v>#N/A</c:v>
                </c:pt>
                <c:pt idx="1">
                  <c:v>428</c:v>
                </c:pt>
                <c:pt idx="2">
                  <c:v>636</c:v>
                </c:pt>
                <c:pt idx="3">
                  <c:v>812</c:v>
                </c:pt>
                <c:pt idx="4">
                  <c:v>900</c:v>
                </c:pt>
                <c:pt idx="5">
                  <c:v>747</c:v>
                </c:pt>
                <c:pt idx="6">
                  <c:v>684</c:v>
                </c:pt>
                <c:pt idx="7">
                  <c:v>824</c:v>
                </c:pt>
                <c:pt idx="8">
                  <c:v>855</c:v>
                </c:pt>
                <c:pt idx="9">
                  <c:v>859</c:v>
                </c:pt>
                <c:pt idx="10">
                  <c:v>790</c:v>
                </c:pt>
                <c:pt idx="11">
                  <c:v>981</c:v>
                </c:pt>
                <c:pt idx="12">
                  <c:v>1118</c:v>
                </c:pt>
                <c:pt idx="13">
                  <c:v>996</c:v>
                </c:pt>
                <c:pt idx="14">
                  <c:v>747</c:v>
                </c:pt>
                <c:pt idx="15">
                  <c:v>780</c:v>
                </c:pt>
                <c:pt idx="16">
                  <c:v>875</c:v>
                </c:pt>
                <c:pt idx="17">
                  <c:v>854</c:v>
                </c:pt>
                <c:pt idx="18">
                  <c:v>774</c:v>
                </c:pt>
                <c:pt idx="19">
                  <c:v>862</c:v>
                </c:pt>
                <c:pt idx="20">
                  <c:v>933</c:v>
                </c:pt>
                <c:pt idx="21">
                  <c:v>957</c:v>
                </c:pt>
                <c:pt idx="22">
                  <c:v>734</c:v>
                </c:pt>
                <c:pt idx="23">
                  <c:v>910</c:v>
                </c:pt>
                <c:pt idx="24">
                  <c:v>912</c:v>
                </c:pt>
                <c:pt idx="25">
                  <c:v>929</c:v>
                </c:pt>
                <c:pt idx="26">
                  <c:v>692</c:v>
                </c:pt>
                <c:pt idx="27">
                  <c:v>800</c:v>
                </c:pt>
                <c:pt idx="28">
                  <c:v>972</c:v>
                </c:pt>
                <c:pt idx="29">
                  <c:v>864</c:v>
                </c:pt>
                <c:pt idx="30">
                  <c:v>620</c:v>
                </c:pt>
                <c:pt idx="31">
                  <c:v>800</c:v>
                </c:pt>
                <c:pt idx="32">
                  <c:v>986</c:v>
                </c:pt>
                <c:pt idx="33">
                  <c:v>859</c:v>
                </c:pt>
                <c:pt idx="34">
                  <c:v>588</c:v>
                </c:pt>
                <c:pt idx="35">
                  <c:v>904</c:v>
                </c:pt>
                <c:pt idx="36">
                  <c:v>969</c:v>
                </c:pt>
                <c:pt idx="37">
                  <c:v>815</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numCache>
            </c:numRef>
          </c:val>
        </c:ser>
        <c:ser>
          <c:idx val="1"/>
          <c:order val="1"/>
          <c:tx>
            <c:strRef>
              <c:f>CommunityStarts!$AA$4</c:f>
              <c:strCache>
                <c:ptCount val="1"/>
                <c:pt idx="0">
                  <c:v>#N/A</c:v>
                </c:pt>
              </c:strCache>
            </c:strRef>
          </c:tx>
          <c:spPr>
            <a:ln>
              <a:solidFill>
                <a:schemeClr val="tx1">
                  <a:alpha val="39000"/>
                </a:schemeClr>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CommunityStarts!$AA$33:$AA$109</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904.89349286248682</c:v>
                </c:pt>
                <c:pt idx="38">
                  <c:v>733.34817485217513</c:v>
                </c:pt>
                <c:pt idx="39">
                  <c:v>881.03359106304356</c:v>
                </c:pt>
                <c:pt idx="40">
                  <c:v>983.57333458630308</c:v>
                </c:pt>
                <c:pt idx="41">
                  <c:v>913.3983428927487</c:v>
                </c:pt>
                <c:pt idx="42">
                  <c:v>739.37119162426541</c:v>
                </c:pt>
                <c:pt idx="43">
                  <c:v>888.59786015762415</c:v>
                </c:pt>
                <c:pt idx="44">
                  <c:v>992.17323715116788</c:v>
                </c:pt>
                <c:pt idx="45">
                  <c:v>922.49936344369416</c:v>
                </c:pt>
                <c:pt idx="46">
                  <c:v>748.79223014564423</c:v>
                </c:pt>
                <c:pt idx="47">
                  <c:v>898.20267905849732</c:v>
                </c:pt>
                <c:pt idx="48">
                  <c:v>1001.6703789988543</c:v>
                </c:pt>
                <c:pt idx="49">
                  <c:v>931.89978102438067</c:v>
                </c:pt>
                <c:pt idx="50">
                  <c:v>757.23484535537864</c:v>
                </c:pt>
                <c:pt idx="51">
                  <c:v>905.37029506757312</c:v>
                </c:pt>
                <c:pt idx="52">
                  <c:v>1009.0690194465751</c:v>
                </c:pt>
                <c:pt idx="53">
                  <c:v>935.58376583338622</c:v>
                </c:pt>
                <c:pt idx="54">
                  <c:v>760.38853488134384</c:v>
                </c:pt>
                <c:pt idx="55">
                  <c:v>909.67084487904435</c:v>
                </c:pt>
                <c:pt idx="56">
                  <c:v>1012.9960048651488</c:v>
                </c:pt>
                <c:pt idx="57">
                  <c:v>943.22152864659165</c:v>
                </c:pt>
                <c:pt idx="58">
                  <c:v>768.97244100216994</c:v>
                </c:pt>
                <c:pt idx="59">
                  <c:v>917.33901312011494</c:v>
                </c:pt>
                <c:pt idx="60">
                  <c:v>1019.8258468688797</c:v>
                </c:pt>
                <c:pt idx="61">
                  <c:v>949.33211830057292</c:v>
                </c:pt>
                <c:pt idx="62">
                  <c:v>774.95006635894151</c:v>
                </c:pt>
                <c:pt idx="63">
                  <c:v>923.72164853313552</c:v>
                </c:pt>
                <c:pt idx="64">
                  <c:v>1026.3567589177405</c:v>
                </c:pt>
                <c:pt idx="65">
                  <c:v>956.30842092726562</c:v>
                </c:pt>
                <c:pt idx="66">
                  <c:v>781.03376326864895</c:v>
                </c:pt>
                <c:pt idx="67">
                  <c:v>928.29382364801268</c:v>
                </c:pt>
                <c:pt idx="68">
                  <c:v>1031.2845838613689</c:v>
                </c:pt>
                <c:pt idx="69">
                  <c:v>957.24655028936377</c:v>
                </c:pt>
                <c:pt idx="70">
                  <c:v>781.46931983534557</c:v>
                </c:pt>
                <c:pt idx="71">
                  <c:v>930.10176390405604</c:v>
                </c:pt>
                <c:pt idx="72">
                  <c:v>1032.9966183597176</c:v>
                </c:pt>
                <c:pt idx="73">
                  <c:v>963.21839512162967</c:v>
                </c:pt>
                <c:pt idx="74">
                  <c:v>788.97805664345367</c:v>
                </c:pt>
                <c:pt idx="75">
                  <c:v>937.76314821316487</c:v>
                </c:pt>
              </c:numCache>
            </c:numRef>
          </c:val>
        </c:ser>
        <c:marker val="1"/>
        <c:axId val="460838016"/>
        <c:axId val="460839936"/>
      </c:lineChart>
      <c:dateAx>
        <c:axId val="460838016"/>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0839936"/>
        <c:crosses val="autoZero"/>
        <c:auto val="1"/>
        <c:lblOffset val="100"/>
        <c:majorUnit val="24"/>
        <c:majorTimeUnit val="months"/>
        <c:minorUnit val="12"/>
        <c:minorTimeUnit val="months"/>
      </c:dateAx>
      <c:valAx>
        <c:axId val="460839936"/>
        <c:scaling>
          <c:orientation val="minMax"/>
          <c:max val="1500"/>
          <c:min val="0"/>
        </c:scaling>
        <c:axPos val="l"/>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0838016"/>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3102"/>
          <c:w val="0.82138841340487023"/>
          <c:h val="0.71466203703703701"/>
        </c:manualLayout>
      </c:layout>
      <c:lineChart>
        <c:grouping val="standard"/>
        <c:ser>
          <c:idx val="0"/>
          <c:order val="0"/>
          <c:tx>
            <c:strRef>
              <c:f>CommunityMusters!$P$3</c:f>
              <c:strCache>
                <c:ptCount val="1"/>
                <c:pt idx="0">
                  <c:v>Home Detention</c:v>
                </c:pt>
              </c:strCache>
            </c:strRef>
          </c:tx>
          <c:spPr>
            <a:ln>
              <a:solidFill>
                <a:schemeClr val="tx1"/>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CommunityMusters!$P$4:$P$80</c:f>
              <c:numCache>
                <c:formatCode>#,##0</c:formatCode>
                <c:ptCount val="77"/>
                <c:pt idx="0">
                  <c:v>#N/A</c:v>
                </c:pt>
                <c:pt idx="1">
                  <c:v>#N/A</c:v>
                </c:pt>
                <c:pt idx="2">
                  <c:v>404</c:v>
                </c:pt>
                <c:pt idx="3">
                  <c:v>900</c:v>
                </c:pt>
                <c:pt idx="4">
                  <c:v>1314</c:v>
                </c:pt>
                <c:pt idx="5">
                  <c:v>1555</c:v>
                </c:pt>
                <c:pt idx="6">
                  <c:v>1505</c:v>
                </c:pt>
                <c:pt idx="7">
                  <c:v>1393</c:v>
                </c:pt>
                <c:pt idx="8">
                  <c:v>1424</c:v>
                </c:pt>
                <c:pt idx="9">
                  <c:v>1505</c:v>
                </c:pt>
                <c:pt idx="10">
                  <c:v>1556</c:v>
                </c:pt>
                <c:pt idx="11">
                  <c:v>1512</c:v>
                </c:pt>
                <c:pt idx="12">
                  <c:v>1665</c:v>
                </c:pt>
                <c:pt idx="13">
                  <c:v>1863</c:v>
                </c:pt>
                <c:pt idx="14">
                  <c:v>1792</c:v>
                </c:pt>
                <c:pt idx="15">
                  <c:v>1572</c:v>
                </c:pt>
                <c:pt idx="16">
                  <c:v>1427</c:v>
                </c:pt>
                <c:pt idx="17">
                  <c:v>1470</c:v>
                </c:pt>
                <c:pt idx="18">
                  <c:v>1487</c:v>
                </c:pt>
                <c:pt idx="19">
                  <c:v>1480</c:v>
                </c:pt>
                <c:pt idx="20">
                  <c:v>1521</c:v>
                </c:pt>
                <c:pt idx="21">
                  <c:v>1645</c:v>
                </c:pt>
                <c:pt idx="22">
                  <c:v>1692</c:v>
                </c:pt>
                <c:pt idx="23">
                  <c:v>1506</c:v>
                </c:pt>
                <c:pt idx="24">
                  <c:v>1604</c:v>
                </c:pt>
                <c:pt idx="25">
                  <c:v>1687</c:v>
                </c:pt>
                <c:pt idx="26">
                  <c:v>1732</c:v>
                </c:pt>
                <c:pt idx="27">
                  <c:v>1517</c:v>
                </c:pt>
                <c:pt idx="28">
                  <c:v>1492</c:v>
                </c:pt>
                <c:pt idx="29">
                  <c:v>1695</c:v>
                </c:pt>
                <c:pt idx="30">
                  <c:v>1702</c:v>
                </c:pt>
                <c:pt idx="31">
                  <c:v>1390</c:v>
                </c:pt>
                <c:pt idx="32">
                  <c:v>1476</c:v>
                </c:pt>
                <c:pt idx="33">
                  <c:v>1681</c:v>
                </c:pt>
                <c:pt idx="34">
                  <c:v>1698</c:v>
                </c:pt>
                <c:pt idx="35">
                  <c:v>1533</c:v>
                </c:pt>
                <c:pt idx="36">
                  <c:v>1603</c:v>
                </c:pt>
                <c:pt idx="37">
                  <c:v>1727</c:v>
                </c:pt>
                <c:pt idx="38">
                  <c:v>1638</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Cache>
            </c:numRef>
          </c:val>
        </c:ser>
        <c:ser>
          <c:idx val="1"/>
          <c:order val="1"/>
          <c:tx>
            <c:strRef>
              <c:f>CommunityMusters!$U$3</c:f>
              <c:strCache>
                <c:ptCount val="1"/>
                <c:pt idx="0">
                  <c:v>Home Detention</c:v>
                </c:pt>
              </c:strCache>
            </c:strRef>
          </c:tx>
          <c:spPr>
            <a:ln>
              <a:solidFill>
                <a:schemeClr val="tx1">
                  <a:alpha val="39000"/>
                </a:scheme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CommunityMusters!$U$4:$U$80</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1769</c:v>
                </c:pt>
                <c:pt idx="39">
                  <c:v>1628</c:v>
                </c:pt>
                <c:pt idx="40">
                  <c:v>1534</c:v>
                </c:pt>
                <c:pt idx="41">
                  <c:v>1721</c:v>
                </c:pt>
                <c:pt idx="42">
                  <c:v>1788</c:v>
                </c:pt>
                <c:pt idx="43">
                  <c:v>1642</c:v>
                </c:pt>
                <c:pt idx="44">
                  <c:v>1547</c:v>
                </c:pt>
                <c:pt idx="45">
                  <c:v>1736</c:v>
                </c:pt>
                <c:pt idx="46">
                  <c:v>1805</c:v>
                </c:pt>
                <c:pt idx="47">
                  <c:v>1661</c:v>
                </c:pt>
                <c:pt idx="48">
                  <c:v>1565</c:v>
                </c:pt>
                <c:pt idx="49">
                  <c:v>1753</c:v>
                </c:pt>
                <c:pt idx="50">
                  <c:v>1822</c:v>
                </c:pt>
                <c:pt idx="51">
                  <c:v>1668</c:v>
                </c:pt>
                <c:pt idx="52">
                  <c:v>1573</c:v>
                </c:pt>
                <c:pt idx="53">
                  <c:v>1767</c:v>
                </c:pt>
                <c:pt idx="54">
                  <c:v>1833</c:v>
                </c:pt>
                <c:pt idx="55">
                  <c:v>1685</c:v>
                </c:pt>
                <c:pt idx="56">
                  <c:v>1586</c:v>
                </c:pt>
                <c:pt idx="57">
                  <c:v>1774</c:v>
                </c:pt>
                <c:pt idx="58">
                  <c:v>1844</c:v>
                </c:pt>
                <c:pt idx="59">
                  <c:v>1702</c:v>
                </c:pt>
                <c:pt idx="60">
                  <c:v>1601</c:v>
                </c:pt>
                <c:pt idx="61">
                  <c:v>1787</c:v>
                </c:pt>
                <c:pt idx="62">
                  <c:v>1856</c:v>
                </c:pt>
                <c:pt idx="63">
                  <c:v>1714</c:v>
                </c:pt>
                <c:pt idx="64">
                  <c:v>1613</c:v>
                </c:pt>
                <c:pt idx="65">
                  <c:v>1799</c:v>
                </c:pt>
                <c:pt idx="66">
                  <c:v>1869</c:v>
                </c:pt>
                <c:pt idx="67">
                  <c:v>1716</c:v>
                </c:pt>
                <c:pt idx="68">
                  <c:v>1616</c:v>
                </c:pt>
                <c:pt idx="69">
                  <c:v>1808</c:v>
                </c:pt>
                <c:pt idx="70">
                  <c:v>1874</c:v>
                </c:pt>
                <c:pt idx="71">
                  <c:v>1728</c:v>
                </c:pt>
                <c:pt idx="72">
                  <c:v>1625</c:v>
                </c:pt>
                <c:pt idx="73">
                  <c:v>1811</c:v>
                </c:pt>
                <c:pt idx="74">
                  <c:v>1882</c:v>
                </c:pt>
                <c:pt idx="75">
                  <c:v>1741</c:v>
                </c:pt>
                <c:pt idx="76">
                  <c:v>1666</c:v>
                </c:pt>
              </c:numCache>
            </c:numRef>
          </c:val>
        </c:ser>
        <c:marker val="1"/>
        <c:axId val="460876800"/>
        <c:axId val="460883072"/>
      </c:lineChart>
      <c:dateAx>
        <c:axId val="460876800"/>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0883072"/>
        <c:crosses val="autoZero"/>
        <c:auto val="1"/>
        <c:lblOffset val="100"/>
        <c:majorUnit val="24"/>
        <c:majorTimeUnit val="months"/>
        <c:minorUnit val="12"/>
        <c:minorTimeUnit val="months"/>
      </c:dateAx>
      <c:valAx>
        <c:axId val="460883072"/>
        <c:scaling>
          <c:orientation val="minMax"/>
          <c:max val="2000"/>
          <c:min val="0"/>
        </c:scaling>
        <c:axPos val="l"/>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0876800"/>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6076359967"/>
          <c:y val="0.13143680555555556"/>
          <c:w val="0.82138841340487023"/>
          <c:h val="0.71466203703703701"/>
        </c:manualLayout>
      </c:layout>
      <c:lineChart>
        <c:grouping val="standard"/>
        <c:ser>
          <c:idx val="0"/>
          <c:order val="0"/>
          <c:tx>
            <c:strRef>
              <c:f>CommunityStarts!$W$4</c:f>
              <c:strCache>
                <c:ptCount val="1"/>
                <c:pt idx="0">
                  <c:v>#N/A</c:v>
                </c:pt>
              </c:strCache>
            </c:strRef>
          </c:tx>
          <c:spPr>
            <a:ln>
              <a:solidFill>
                <a:schemeClr val="tx1"/>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CommunityStarts!$W$33:$W$109</c:f>
              <c:numCache>
                <c:formatCode>#,##0</c:formatCode>
                <c:ptCount val="77"/>
                <c:pt idx="0">
                  <c:v>#N/A</c:v>
                </c:pt>
                <c:pt idx="1">
                  <c:v>346</c:v>
                </c:pt>
                <c:pt idx="2">
                  <c:v>325</c:v>
                </c:pt>
                <c:pt idx="3">
                  <c:v>531</c:v>
                </c:pt>
                <c:pt idx="4">
                  <c:v>602</c:v>
                </c:pt>
                <c:pt idx="5">
                  <c:v>629</c:v>
                </c:pt>
                <c:pt idx="6">
                  <c:v>526</c:v>
                </c:pt>
                <c:pt idx="7">
                  <c:v>702</c:v>
                </c:pt>
                <c:pt idx="8">
                  <c:v>722</c:v>
                </c:pt>
                <c:pt idx="9">
                  <c:v>666</c:v>
                </c:pt>
                <c:pt idx="10">
                  <c:v>617</c:v>
                </c:pt>
                <c:pt idx="11">
                  <c:v>727</c:v>
                </c:pt>
                <c:pt idx="12">
                  <c:v>730</c:v>
                </c:pt>
                <c:pt idx="13">
                  <c:v>681</c:v>
                </c:pt>
                <c:pt idx="14">
                  <c:v>589</c:v>
                </c:pt>
                <c:pt idx="15">
                  <c:v>672</c:v>
                </c:pt>
                <c:pt idx="16">
                  <c:v>646</c:v>
                </c:pt>
                <c:pt idx="17">
                  <c:v>665</c:v>
                </c:pt>
                <c:pt idx="18">
                  <c:v>576</c:v>
                </c:pt>
                <c:pt idx="19">
                  <c:v>609</c:v>
                </c:pt>
                <c:pt idx="20">
                  <c:v>665</c:v>
                </c:pt>
                <c:pt idx="21">
                  <c:v>617</c:v>
                </c:pt>
                <c:pt idx="22">
                  <c:v>539</c:v>
                </c:pt>
                <c:pt idx="23">
                  <c:v>580</c:v>
                </c:pt>
                <c:pt idx="24">
                  <c:v>617</c:v>
                </c:pt>
                <c:pt idx="25">
                  <c:v>624</c:v>
                </c:pt>
                <c:pt idx="26">
                  <c:v>460</c:v>
                </c:pt>
                <c:pt idx="27">
                  <c:v>647</c:v>
                </c:pt>
                <c:pt idx="28">
                  <c:v>733</c:v>
                </c:pt>
                <c:pt idx="29">
                  <c:v>693</c:v>
                </c:pt>
                <c:pt idx="30">
                  <c:v>559</c:v>
                </c:pt>
                <c:pt idx="31">
                  <c:v>733</c:v>
                </c:pt>
                <c:pt idx="32">
                  <c:v>790</c:v>
                </c:pt>
                <c:pt idx="33">
                  <c:v>767</c:v>
                </c:pt>
                <c:pt idx="34">
                  <c:v>529</c:v>
                </c:pt>
                <c:pt idx="35">
                  <c:v>766</c:v>
                </c:pt>
                <c:pt idx="36">
                  <c:v>840</c:v>
                </c:pt>
                <c:pt idx="37">
                  <c:v>783</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numCache>
            </c:numRef>
          </c:val>
        </c:ser>
        <c:ser>
          <c:idx val="1"/>
          <c:order val="1"/>
          <c:tx>
            <c:strRef>
              <c:f>CommunityStarts!$AC$4</c:f>
              <c:strCache>
                <c:ptCount val="1"/>
                <c:pt idx="0">
                  <c:v>#N/A</c:v>
                </c:pt>
              </c:strCache>
            </c:strRef>
          </c:tx>
          <c:spPr>
            <a:ln>
              <a:solidFill>
                <a:schemeClr val="tx1">
                  <a:alpha val="39000"/>
                </a:schemeClr>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CommunityStarts!$AC$33:$AC$109</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832.74798360183229</c:v>
                </c:pt>
                <c:pt idx="38">
                  <c:v>660.47567529767628</c:v>
                </c:pt>
                <c:pt idx="39">
                  <c:v>813.96100660419165</c:v>
                </c:pt>
                <c:pt idx="40">
                  <c:v>886.68606616148486</c:v>
                </c:pt>
                <c:pt idx="41">
                  <c:v>838.11824798351199</c:v>
                </c:pt>
                <c:pt idx="42">
                  <c:v>681.99919854831194</c:v>
                </c:pt>
                <c:pt idx="43">
                  <c:v>833.02596265393913</c:v>
                </c:pt>
                <c:pt idx="44">
                  <c:v>894.00637484718322</c:v>
                </c:pt>
                <c:pt idx="45">
                  <c:v>860.45241625171536</c:v>
                </c:pt>
                <c:pt idx="46">
                  <c:v>698.86327731089</c:v>
                </c:pt>
                <c:pt idx="47">
                  <c:v>840.10423957046805</c:v>
                </c:pt>
                <c:pt idx="48">
                  <c:v>913.01147066751014</c:v>
                </c:pt>
                <c:pt idx="49">
                  <c:v>873.63197568781277</c:v>
                </c:pt>
                <c:pt idx="50">
                  <c:v>704.46391213586014</c:v>
                </c:pt>
                <c:pt idx="51">
                  <c:v>854.35934911992001</c:v>
                </c:pt>
                <c:pt idx="52">
                  <c:v>922.26186746643032</c:v>
                </c:pt>
                <c:pt idx="53">
                  <c:v>874.44510855211502</c:v>
                </c:pt>
                <c:pt idx="54">
                  <c:v>712.81400343770861</c:v>
                </c:pt>
                <c:pt idx="55">
                  <c:v>859.1471343891883</c:v>
                </c:pt>
                <c:pt idx="56">
                  <c:v>925.03153369409983</c:v>
                </c:pt>
                <c:pt idx="57">
                  <c:v>888.28183720382276</c:v>
                </c:pt>
                <c:pt idx="58">
                  <c:v>723.20745518106128</c:v>
                </c:pt>
                <c:pt idx="59">
                  <c:v>868.07001610421798</c:v>
                </c:pt>
                <c:pt idx="60">
                  <c:v>936.96596821876255</c:v>
                </c:pt>
                <c:pt idx="61">
                  <c:v>895.20025885953123</c:v>
                </c:pt>
                <c:pt idx="62">
                  <c:v>730.55057389988292</c:v>
                </c:pt>
                <c:pt idx="63">
                  <c:v>878.6349898358676</c:v>
                </c:pt>
                <c:pt idx="64">
                  <c:v>944.51117774780505</c:v>
                </c:pt>
                <c:pt idx="65">
                  <c:v>904.38943952664408</c:v>
                </c:pt>
                <c:pt idx="66">
                  <c:v>740.10050130276545</c:v>
                </c:pt>
                <c:pt idx="67">
                  <c:v>883.71474511168788</c:v>
                </c:pt>
                <c:pt idx="68">
                  <c:v>951.23717530258659</c:v>
                </c:pt>
                <c:pt idx="69">
                  <c:v>906.50149615581813</c:v>
                </c:pt>
                <c:pt idx="70">
                  <c:v>739.80716888483994</c:v>
                </c:pt>
                <c:pt idx="71">
                  <c:v>886.37339940739275</c:v>
                </c:pt>
                <c:pt idx="72">
                  <c:v>954.05697190793512</c:v>
                </c:pt>
                <c:pt idx="73">
                  <c:v>913.93558914225787</c:v>
                </c:pt>
                <c:pt idx="74">
                  <c:v>750.2462658776451</c:v>
                </c:pt>
                <c:pt idx="75">
                  <c:v>897.02105678282101</c:v>
                </c:pt>
              </c:numCache>
            </c:numRef>
          </c:val>
        </c:ser>
        <c:marker val="1"/>
        <c:axId val="461448320"/>
        <c:axId val="461450240"/>
      </c:lineChart>
      <c:dateAx>
        <c:axId val="461448320"/>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1450240"/>
        <c:crosses val="autoZero"/>
        <c:auto val="1"/>
        <c:lblOffset val="100"/>
        <c:majorUnit val="24"/>
        <c:majorTimeUnit val="months"/>
        <c:minorUnit val="12"/>
        <c:minorTimeUnit val="months"/>
      </c:dateAx>
      <c:valAx>
        <c:axId val="461450240"/>
        <c:scaling>
          <c:orientation val="minMax"/>
          <c:max val="1000"/>
          <c:min val="0"/>
        </c:scaling>
        <c:axPos val="l"/>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1448320"/>
        <c:crosses val="autoZero"/>
        <c:crossBetween val="midCat"/>
        <c:majorUnit val="2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3109"/>
          <c:w val="0.82138841340487068"/>
          <c:h val="0.71466203703703701"/>
        </c:manualLayout>
      </c:layout>
      <c:lineChart>
        <c:grouping val="standard"/>
        <c:ser>
          <c:idx val="0"/>
          <c:order val="0"/>
          <c:tx>
            <c:strRef>
              <c:f>CommunityMusters!$R$3</c:f>
              <c:strCache>
                <c:ptCount val="1"/>
                <c:pt idx="0">
                  <c:v>Intensive Supervision</c:v>
                </c:pt>
              </c:strCache>
            </c:strRef>
          </c:tx>
          <c:spPr>
            <a:ln>
              <a:solidFill>
                <a:schemeClr val="tx1"/>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CommunityMusters!$R$4:$R$80</c:f>
              <c:numCache>
                <c:formatCode>#,##0</c:formatCode>
                <c:ptCount val="77"/>
                <c:pt idx="0">
                  <c:v>#N/A</c:v>
                </c:pt>
                <c:pt idx="1">
                  <c:v>#N/A</c:v>
                </c:pt>
                <c:pt idx="2">
                  <c:v>343</c:v>
                </c:pt>
                <c:pt idx="3">
                  <c:v>642</c:v>
                </c:pt>
                <c:pt idx="4">
                  <c:v>1119</c:v>
                </c:pt>
                <c:pt idx="5">
                  <c:v>1551</c:v>
                </c:pt>
                <c:pt idx="6">
                  <c:v>1869</c:v>
                </c:pt>
                <c:pt idx="7">
                  <c:v>2020</c:v>
                </c:pt>
                <c:pt idx="8">
                  <c:v>2222</c:v>
                </c:pt>
                <c:pt idx="9">
                  <c:v>2390</c:v>
                </c:pt>
                <c:pt idx="10">
                  <c:v>2517</c:v>
                </c:pt>
                <c:pt idx="11">
                  <c:v>2515</c:v>
                </c:pt>
                <c:pt idx="12">
                  <c:v>2565</c:v>
                </c:pt>
                <c:pt idx="13">
                  <c:v>2641</c:v>
                </c:pt>
                <c:pt idx="14">
                  <c:v>2672</c:v>
                </c:pt>
                <c:pt idx="15">
                  <c:v>2619</c:v>
                </c:pt>
                <c:pt idx="16">
                  <c:v>2560</c:v>
                </c:pt>
                <c:pt idx="17">
                  <c:v>2537</c:v>
                </c:pt>
                <c:pt idx="18">
                  <c:v>2548</c:v>
                </c:pt>
                <c:pt idx="19">
                  <c:v>2525</c:v>
                </c:pt>
                <c:pt idx="20">
                  <c:v>2489</c:v>
                </c:pt>
                <c:pt idx="21">
                  <c:v>2515</c:v>
                </c:pt>
                <c:pt idx="22">
                  <c:v>2460</c:v>
                </c:pt>
                <c:pt idx="23">
                  <c:v>2431</c:v>
                </c:pt>
                <c:pt idx="24">
                  <c:v>2393</c:v>
                </c:pt>
                <c:pt idx="25">
                  <c:v>2378</c:v>
                </c:pt>
                <c:pt idx="26">
                  <c:v>2435</c:v>
                </c:pt>
                <c:pt idx="27">
                  <c:v>2342</c:v>
                </c:pt>
                <c:pt idx="28">
                  <c:v>2393</c:v>
                </c:pt>
                <c:pt idx="29">
                  <c:v>2474</c:v>
                </c:pt>
                <c:pt idx="30">
                  <c:v>2615</c:v>
                </c:pt>
                <c:pt idx="31">
                  <c:v>2617</c:v>
                </c:pt>
                <c:pt idx="32">
                  <c:v>2688</c:v>
                </c:pt>
                <c:pt idx="33">
                  <c:v>2822</c:v>
                </c:pt>
                <c:pt idx="34">
                  <c:v>2901</c:v>
                </c:pt>
                <c:pt idx="35">
                  <c:v>2891</c:v>
                </c:pt>
                <c:pt idx="36">
                  <c:v>2953</c:v>
                </c:pt>
                <c:pt idx="37">
                  <c:v>3007</c:v>
                </c:pt>
                <c:pt idx="38">
                  <c:v>3127</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Cache>
            </c:numRef>
          </c:val>
        </c:ser>
        <c:ser>
          <c:idx val="1"/>
          <c:order val="1"/>
          <c:tx>
            <c:strRef>
              <c:f>CommunityMusters!$W$3</c:f>
              <c:strCache>
                <c:ptCount val="1"/>
                <c:pt idx="0">
                  <c:v>Intensive Supervision</c:v>
                </c:pt>
              </c:strCache>
            </c:strRef>
          </c:tx>
          <c:spPr>
            <a:ln>
              <a:solidFill>
                <a:schemeClr val="tx1">
                  <a:alpha val="39000"/>
                </a:scheme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CommunityMusters!$W$4:$W$80</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3066</c:v>
                </c:pt>
                <c:pt idx="39">
                  <c:v>3108</c:v>
                </c:pt>
                <c:pt idx="40">
                  <c:v>3198</c:v>
                </c:pt>
                <c:pt idx="41">
                  <c:v>3231</c:v>
                </c:pt>
                <c:pt idx="42">
                  <c:v>3233</c:v>
                </c:pt>
                <c:pt idx="43">
                  <c:v>3253</c:v>
                </c:pt>
                <c:pt idx="44">
                  <c:v>3278</c:v>
                </c:pt>
                <c:pt idx="45">
                  <c:v>3285</c:v>
                </c:pt>
                <c:pt idx="46">
                  <c:v>3304</c:v>
                </c:pt>
                <c:pt idx="47">
                  <c:v>3320</c:v>
                </c:pt>
                <c:pt idx="48">
                  <c:v>3331</c:v>
                </c:pt>
                <c:pt idx="49">
                  <c:v>3352</c:v>
                </c:pt>
                <c:pt idx="50">
                  <c:v>3361</c:v>
                </c:pt>
                <c:pt idx="51">
                  <c:v>3356</c:v>
                </c:pt>
                <c:pt idx="52">
                  <c:v>3375</c:v>
                </c:pt>
                <c:pt idx="53">
                  <c:v>3385</c:v>
                </c:pt>
                <c:pt idx="54">
                  <c:v>3382</c:v>
                </c:pt>
                <c:pt idx="55">
                  <c:v>3398</c:v>
                </c:pt>
                <c:pt idx="56">
                  <c:v>3408</c:v>
                </c:pt>
                <c:pt idx="57">
                  <c:v>3412</c:v>
                </c:pt>
                <c:pt idx="58">
                  <c:v>3421</c:v>
                </c:pt>
                <c:pt idx="59">
                  <c:v>3430</c:v>
                </c:pt>
                <c:pt idx="60">
                  <c:v>3444</c:v>
                </c:pt>
                <c:pt idx="61">
                  <c:v>3457</c:v>
                </c:pt>
                <c:pt idx="62">
                  <c:v>3460</c:v>
                </c:pt>
                <c:pt idx="63">
                  <c:v>3466</c:v>
                </c:pt>
                <c:pt idx="64">
                  <c:v>3481</c:v>
                </c:pt>
                <c:pt idx="65">
                  <c:v>3490</c:v>
                </c:pt>
                <c:pt idx="66">
                  <c:v>3495</c:v>
                </c:pt>
                <c:pt idx="67">
                  <c:v>3494</c:v>
                </c:pt>
                <c:pt idx="68">
                  <c:v>3503</c:v>
                </c:pt>
                <c:pt idx="69">
                  <c:v>3511</c:v>
                </c:pt>
                <c:pt idx="70">
                  <c:v>3510</c:v>
                </c:pt>
                <c:pt idx="71">
                  <c:v>3517</c:v>
                </c:pt>
                <c:pt idx="72">
                  <c:v>3525</c:v>
                </c:pt>
                <c:pt idx="73">
                  <c:v>3528</c:v>
                </c:pt>
                <c:pt idx="74">
                  <c:v>3531</c:v>
                </c:pt>
                <c:pt idx="75">
                  <c:v>3540</c:v>
                </c:pt>
                <c:pt idx="76">
                  <c:v>3556</c:v>
                </c:pt>
              </c:numCache>
            </c:numRef>
          </c:val>
        </c:ser>
        <c:marker val="1"/>
        <c:axId val="461474816"/>
        <c:axId val="461501568"/>
      </c:lineChart>
      <c:dateAx>
        <c:axId val="461474816"/>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1501568"/>
        <c:crosses val="autoZero"/>
        <c:auto val="1"/>
        <c:lblOffset val="100"/>
        <c:majorUnit val="24"/>
        <c:majorTimeUnit val="months"/>
        <c:minorUnit val="12"/>
        <c:minorTimeUnit val="months"/>
      </c:dateAx>
      <c:valAx>
        <c:axId val="461501568"/>
        <c:scaling>
          <c:orientation val="minMax"/>
          <c:max val="3500"/>
          <c:min val="0"/>
        </c:scaling>
        <c:axPos val="l"/>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1474816"/>
        <c:crosses val="autoZero"/>
        <c:crossBetween val="midCat"/>
        <c:majorUnit val="5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6076359967"/>
          <c:y val="0.13143680555555556"/>
          <c:w val="0.82138841340487068"/>
          <c:h val="0.71466203703703701"/>
        </c:manualLayout>
      </c:layout>
      <c:lineChart>
        <c:grouping val="standard"/>
        <c:ser>
          <c:idx val="0"/>
          <c:order val="0"/>
          <c:tx>
            <c:strRef>
              <c:f>CommunityStarts!$S$4</c:f>
              <c:strCache>
                <c:ptCount val="1"/>
                <c:pt idx="0">
                  <c:v>761</c:v>
                </c:pt>
              </c:strCache>
            </c:strRef>
          </c:tx>
          <c:spPr>
            <a:ln>
              <a:solidFill>
                <a:schemeClr val="tx1"/>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CommunityStarts!$S$33:$S$109</c:f>
              <c:numCache>
                <c:formatCode>#,##0</c:formatCode>
                <c:ptCount val="77"/>
                <c:pt idx="0">
                  <c:v>1913</c:v>
                </c:pt>
                <c:pt idx="1">
                  <c:v>1968</c:v>
                </c:pt>
                <c:pt idx="2">
                  <c:v>2019</c:v>
                </c:pt>
                <c:pt idx="3">
                  <c:v>2400</c:v>
                </c:pt>
                <c:pt idx="4">
                  <c:v>2432</c:v>
                </c:pt>
                <c:pt idx="5">
                  <c:v>2264</c:v>
                </c:pt>
                <c:pt idx="6">
                  <c:v>2426</c:v>
                </c:pt>
                <c:pt idx="7">
                  <c:v>2545</c:v>
                </c:pt>
                <c:pt idx="8">
                  <c:v>2712</c:v>
                </c:pt>
                <c:pt idx="9">
                  <c:v>2687</c:v>
                </c:pt>
                <c:pt idx="10">
                  <c:v>2597</c:v>
                </c:pt>
                <c:pt idx="11">
                  <c:v>2810</c:v>
                </c:pt>
                <c:pt idx="12">
                  <c:v>2880</c:v>
                </c:pt>
                <c:pt idx="13">
                  <c:v>2680</c:v>
                </c:pt>
                <c:pt idx="14">
                  <c:v>2686</c:v>
                </c:pt>
                <c:pt idx="15">
                  <c:v>2900</c:v>
                </c:pt>
                <c:pt idx="16">
                  <c:v>2957</c:v>
                </c:pt>
                <c:pt idx="17">
                  <c:v>2790</c:v>
                </c:pt>
                <c:pt idx="18">
                  <c:v>2882</c:v>
                </c:pt>
                <c:pt idx="19">
                  <c:v>3039</c:v>
                </c:pt>
                <c:pt idx="20">
                  <c:v>3248</c:v>
                </c:pt>
                <c:pt idx="21">
                  <c:v>2881</c:v>
                </c:pt>
                <c:pt idx="22">
                  <c:v>2780</c:v>
                </c:pt>
                <c:pt idx="23">
                  <c:v>3035</c:v>
                </c:pt>
                <c:pt idx="24">
                  <c:v>2942</c:v>
                </c:pt>
                <c:pt idx="25">
                  <c:v>2614</c:v>
                </c:pt>
                <c:pt idx="26">
                  <c:v>2488</c:v>
                </c:pt>
                <c:pt idx="27">
                  <c:v>2621</c:v>
                </c:pt>
                <c:pt idx="28">
                  <c:v>2882</c:v>
                </c:pt>
                <c:pt idx="29">
                  <c:v>2563</c:v>
                </c:pt>
                <c:pt idx="30">
                  <c:v>2388</c:v>
                </c:pt>
                <c:pt idx="31">
                  <c:v>2665</c:v>
                </c:pt>
                <c:pt idx="32">
                  <c:v>2912</c:v>
                </c:pt>
                <c:pt idx="33">
                  <c:v>2676</c:v>
                </c:pt>
                <c:pt idx="34">
                  <c:v>2250</c:v>
                </c:pt>
                <c:pt idx="35">
                  <c:v>3058</c:v>
                </c:pt>
                <c:pt idx="36">
                  <c:v>2955</c:v>
                </c:pt>
                <c:pt idx="37">
                  <c:v>2704</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numCache>
            </c:numRef>
          </c:val>
        </c:ser>
        <c:ser>
          <c:idx val="1"/>
          <c:order val="1"/>
          <c:tx>
            <c:strRef>
              <c:f>CommunityStarts!$Y$4</c:f>
              <c:strCache>
                <c:ptCount val="1"/>
                <c:pt idx="0">
                  <c:v>#N/A</c:v>
                </c:pt>
              </c:strCache>
            </c:strRef>
          </c:tx>
          <c:spPr>
            <a:ln>
              <a:solidFill>
                <a:schemeClr val="tx1">
                  <a:alpha val="39000"/>
                </a:schemeClr>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CommunityStarts!$Y$33:$Y$109</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2918.5663494319847</c:v>
                </c:pt>
                <c:pt idx="38">
                  <c:v>2873.360643739933</c:v>
                </c:pt>
                <c:pt idx="39">
                  <c:v>3152.7975430693468</c:v>
                </c:pt>
                <c:pt idx="40">
                  <c:v>3230.4347083409029</c:v>
                </c:pt>
                <c:pt idx="41">
                  <c:v>2994.7036050709889</c:v>
                </c:pt>
                <c:pt idx="42">
                  <c:v>2922.6961540885786</c:v>
                </c:pt>
                <c:pt idx="43">
                  <c:v>3201.6429156865615</c:v>
                </c:pt>
                <c:pt idx="44">
                  <c:v>3280.0442199923432</c:v>
                </c:pt>
                <c:pt idx="45">
                  <c:v>3044.5586011125556</c:v>
                </c:pt>
                <c:pt idx="46">
                  <c:v>2973.0426304069715</c:v>
                </c:pt>
                <c:pt idx="47">
                  <c:v>3252.3611675105876</c:v>
                </c:pt>
                <c:pt idx="48">
                  <c:v>3329.8999950867092</c:v>
                </c:pt>
                <c:pt idx="49">
                  <c:v>3093.7542670914308</c:v>
                </c:pt>
                <c:pt idx="50">
                  <c:v>3017.1486413031307</c:v>
                </c:pt>
                <c:pt idx="51">
                  <c:v>3289.7590345134277</c:v>
                </c:pt>
                <c:pt idx="52">
                  <c:v>3368.4918705034788</c:v>
                </c:pt>
                <c:pt idx="53">
                  <c:v>3112.9099520325708</c:v>
                </c:pt>
                <c:pt idx="54">
                  <c:v>3033.5349447792964</c:v>
                </c:pt>
                <c:pt idx="55">
                  <c:v>3312.1538548175204</c:v>
                </c:pt>
                <c:pt idx="56">
                  <c:v>3388.9419544693901</c:v>
                </c:pt>
                <c:pt idx="57">
                  <c:v>3152.7839077197355</c:v>
                </c:pt>
                <c:pt idx="58">
                  <c:v>3078.368311205425</c:v>
                </c:pt>
                <c:pt idx="59">
                  <c:v>3352.2049134605177</c:v>
                </c:pt>
                <c:pt idx="60">
                  <c:v>3424.6148801422905</c:v>
                </c:pt>
                <c:pt idx="61">
                  <c:v>3184.7008431855343</c:v>
                </c:pt>
                <c:pt idx="62">
                  <c:v>3109.5958165801185</c:v>
                </c:pt>
                <c:pt idx="63">
                  <c:v>3385.5568477160823</c:v>
                </c:pt>
                <c:pt idx="64">
                  <c:v>3458.7474225152928</c:v>
                </c:pt>
                <c:pt idx="65">
                  <c:v>3221.1678610482086</c:v>
                </c:pt>
                <c:pt idx="66">
                  <c:v>3141.396673923563</c:v>
                </c:pt>
                <c:pt idx="67">
                  <c:v>3409.4530507807731</c:v>
                </c:pt>
                <c:pt idx="68">
                  <c:v>3484.5072419132457</c:v>
                </c:pt>
                <c:pt idx="69">
                  <c:v>3226.056972752539</c:v>
                </c:pt>
                <c:pt idx="70">
                  <c:v>3143.6586961249632</c:v>
                </c:pt>
                <c:pt idx="71">
                  <c:v>3418.8971080050796</c:v>
                </c:pt>
                <c:pt idx="72">
                  <c:v>3493.4512997080392</c:v>
                </c:pt>
                <c:pt idx="73">
                  <c:v>3257.2890525984958</c:v>
                </c:pt>
                <c:pt idx="74">
                  <c:v>3182.932850710939</c:v>
                </c:pt>
                <c:pt idx="75">
                  <c:v>3458.9710850847387</c:v>
                </c:pt>
              </c:numCache>
            </c:numRef>
          </c:val>
        </c:ser>
        <c:marker val="1"/>
        <c:axId val="461939840"/>
        <c:axId val="461941760"/>
      </c:lineChart>
      <c:dateAx>
        <c:axId val="461939840"/>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1941760"/>
        <c:crosses val="autoZero"/>
        <c:auto val="1"/>
        <c:lblOffset val="100"/>
        <c:majorUnit val="24"/>
        <c:majorTimeUnit val="months"/>
        <c:minorUnit val="12"/>
        <c:minorTimeUnit val="months"/>
      </c:dateAx>
      <c:valAx>
        <c:axId val="461941760"/>
        <c:scaling>
          <c:orientation val="minMax"/>
          <c:max val="3500"/>
          <c:min val="0"/>
        </c:scaling>
        <c:axPos val="l"/>
        <c:title>
          <c:tx>
            <c:rich>
              <a:bodyPr rot="0" vert="horz"/>
              <a:lstStyle/>
              <a:p>
                <a:pPr>
                  <a:defRPr sz="1400" b="0">
                    <a:latin typeface="Calibri Light" pitchFamily="34" charset="0"/>
                  </a:defRPr>
                </a:pPr>
                <a:r>
                  <a:rPr lang="en-NZ" sz="1400" b="0">
                    <a:latin typeface="Calibri Light" pitchFamily="34" charset="0"/>
                  </a:rPr>
                  <a:t>Starts</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1939840"/>
        <c:crosses val="autoZero"/>
        <c:crossBetween val="midCat"/>
        <c:majorUnit val="5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884453091183474"/>
          <c:y val="5.2856106821381511E-2"/>
          <c:w val="0.80905464214682365"/>
          <c:h val="0.7635478146975283"/>
        </c:manualLayout>
      </c:layout>
      <c:lineChart>
        <c:grouping val="standard"/>
        <c:ser>
          <c:idx val="0"/>
          <c:order val="0"/>
          <c:tx>
            <c:strRef>
              <c:f>CourtWorkload!$L$6</c:f>
              <c:strCache>
                <c:ptCount val="1"/>
                <c:pt idx="0">
                  <c:v>Inflow</c:v>
                </c:pt>
              </c:strCache>
            </c:strRef>
          </c:tx>
          <c:spPr>
            <a:ln>
              <a:solidFill>
                <a:schemeClr val="tx1">
                  <a:lumMod val="65000"/>
                  <a:lumOff val="35000"/>
                </a:schemeClr>
              </a:solidFill>
            </a:ln>
          </c:spPr>
          <c:marker>
            <c:symbol val="none"/>
          </c:marker>
          <c:cat>
            <c:numRef>
              <c:f>CourtWorkload!$K$7:$K$119</c:f>
              <c:numCache>
                <c:formatCode>mmm\ yyyy</c:formatCode>
                <c:ptCount val="113"/>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pt idx="101">
                  <c:v>45901</c:v>
                </c:pt>
                <c:pt idx="102">
                  <c:v>45992</c:v>
                </c:pt>
                <c:pt idx="103">
                  <c:v>46082</c:v>
                </c:pt>
                <c:pt idx="104">
                  <c:v>46174</c:v>
                </c:pt>
              </c:numCache>
            </c:numRef>
          </c:cat>
          <c:val>
            <c:numRef>
              <c:f>CourtWorkload!$L$7:$L$119</c:f>
              <c:numCache>
                <c:formatCode>#,##0</c:formatCode>
                <c:ptCount val="113"/>
                <c:pt idx="0">
                  <c:v>11910</c:v>
                </c:pt>
                <c:pt idx="1">
                  <c:v>35597</c:v>
                </c:pt>
                <c:pt idx="2">
                  <c:v>34955</c:v>
                </c:pt>
                <c:pt idx="3">
                  <c:v>36843</c:v>
                </c:pt>
                <c:pt idx="4">
                  <c:v>35591</c:v>
                </c:pt>
                <c:pt idx="5">
                  <c:v>35352</c:v>
                </c:pt>
                <c:pt idx="6">
                  <c:v>34579</c:v>
                </c:pt>
                <c:pt idx="7">
                  <c:v>35912</c:v>
                </c:pt>
                <c:pt idx="8">
                  <c:v>35145</c:v>
                </c:pt>
                <c:pt idx="9">
                  <c:v>36732</c:v>
                </c:pt>
                <c:pt idx="10">
                  <c:v>37180</c:v>
                </c:pt>
                <c:pt idx="11">
                  <c:v>39042</c:v>
                </c:pt>
                <c:pt idx="12">
                  <c:v>40130</c:v>
                </c:pt>
                <c:pt idx="13">
                  <c:v>39999</c:v>
                </c:pt>
                <c:pt idx="14">
                  <c:v>37359</c:v>
                </c:pt>
                <c:pt idx="15">
                  <c:v>39680</c:v>
                </c:pt>
                <c:pt idx="16">
                  <c:v>37859</c:v>
                </c:pt>
                <c:pt idx="17">
                  <c:v>37660</c:v>
                </c:pt>
                <c:pt idx="18">
                  <c:v>37129</c:v>
                </c:pt>
                <c:pt idx="19">
                  <c:v>38186</c:v>
                </c:pt>
                <c:pt idx="20">
                  <c:v>36674</c:v>
                </c:pt>
                <c:pt idx="21">
                  <c:v>38773</c:v>
                </c:pt>
                <c:pt idx="22">
                  <c:v>37113</c:v>
                </c:pt>
                <c:pt idx="23">
                  <c:v>40339</c:v>
                </c:pt>
                <c:pt idx="24">
                  <c:v>39930</c:v>
                </c:pt>
                <c:pt idx="25">
                  <c:v>40166</c:v>
                </c:pt>
                <c:pt idx="26">
                  <c:v>39491</c:v>
                </c:pt>
                <c:pt idx="27">
                  <c:v>43128</c:v>
                </c:pt>
                <c:pt idx="28">
                  <c:v>42826</c:v>
                </c:pt>
                <c:pt idx="29">
                  <c:v>44328</c:v>
                </c:pt>
                <c:pt idx="30">
                  <c:v>43493</c:v>
                </c:pt>
                <c:pt idx="31">
                  <c:v>44710</c:v>
                </c:pt>
                <c:pt idx="32">
                  <c:v>45094</c:v>
                </c:pt>
                <c:pt idx="33">
                  <c:v>46069</c:v>
                </c:pt>
                <c:pt idx="34">
                  <c:v>46040</c:v>
                </c:pt>
                <c:pt idx="35">
                  <c:v>48897</c:v>
                </c:pt>
                <c:pt idx="36">
                  <c:v>47517</c:v>
                </c:pt>
                <c:pt idx="37">
                  <c:v>48360</c:v>
                </c:pt>
                <c:pt idx="38">
                  <c:v>45958</c:v>
                </c:pt>
                <c:pt idx="39">
                  <c:v>45301</c:v>
                </c:pt>
                <c:pt idx="40">
                  <c:v>43104</c:v>
                </c:pt>
                <c:pt idx="41">
                  <c:v>43769</c:v>
                </c:pt>
                <c:pt idx="42">
                  <c:v>40753</c:v>
                </c:pt>
                <c:pt idx="43">
                  <c:v>38751</c:v>
                </c:pt>
                <c:pt idx="44">
                  <c:v>39399</c:v>
                </c:pt>
                <c:pt idx="45">
                  <c:v>40135</c:v>
                </c:pt>
                <c:pt idx="46">
                  <c:v>35298</c:v>
                </c:pt>
                <c:pt idx="47">
                  <c:v>35190</c:v>
                </c:pt>
                <c:pt idx="48">
                  <c:v>34803</c:v>
                </c:pt>
                <c:pt idx="49">
                  <c:v>33293</c:v>
                </c:pt>
                <c:pt idx="50">
                  <c:v>33077</c:v>
                </c:pt>
                <c:pt idx="51">
                  <c:v>31695</c:v>
                </c:pt>
                <c:pt idx="52">
                  <c:v>31264</c:v>
                </c:pt>
                <c:pt idx="53">
                  <c:v>30155</c:v>
                </c:pt>
                <c:pt idx="54">
                  <c:v>29026</c:v>
                </c:pt>
                <c:pt idx="55">
                  <c:v>28442</c:v>
                </c:pt>
                <c:pt idx="56">
                  <c:v>28741</c:v>
                </c:pt>
                <c:pt idx="57">
                  <c:v>29630</c:v>
                </c:pt>
                <c:pt idx="58">
                  <c:v>28567</c:v>
                </c:pt>
                <c:pt idx="59">
                  <c:v>28293</c:v>
                </c:pt>
                <c:pt idx="60">
                  <c:v>27497</c:v>
                </c:pt>
                <c:pt idx="61">
                  <c:v>28330</c:v>
                </c:pt>
                <c:pt idx="62">
                  <c:v>28183</c:v>
                </c:pt>
                <c:pt idx="63">
                  <c:v>28300</c:v>
                </c:pt>
                <c:pt idx="64">
                  <c:v>29016</c:v>
                </c:pt>
                <c:pt idx="65">
                  <c:v>28816</c:v>
                </c:pt>
                <c:pt idx="66">
                  <c:v>28205</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ser>
          <c:idx val="1"/>
          <c:order val="1"/>
          <c:tx>
            <c:strRef>
              <c:f>CourtWorkload!$M$6</c:f>
              <c:strCache>
                <c:ptCount val="1"/>
                <c:pt idx="0">
                  <c:v>Disposals</c:v>
                </c:pt>
              </c:strCache>
            </c:strRef>
          </c:tx>
          <c:marker>
            <c:symbol val="none"/>
          </c:marker>
          <c:cat>
            <c:numRef>
              <c:f>CourtWorkload!$K$7:$K$119</c:f>
              <c:numCache>
                <c:formatCode>mmm\ yyyy</c:formatCode>
                <c:ptCount val="113"/>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pt idx="101">
                  <c:v>45901</c:v>
                </c:pt>
                <c:pt idx="102">
                  <c:v>45992</c:v>
                </c:pt>
                <c:pt idx="103">
                  <c:v>46082</c:v>
                </c:pt>
                <c:pt idx="104">
                  <c:v>46174</c:v>
                </c:pt>
              </c:numCache>
            </c:numRef>
          </c:cat>
          <c:val>
            <c:numRef>
              <c:f>CourtWorkload!$M$7:$M$119</c:f>
              <c:numCache>
                <c:formatCode>#,##0</c:formatCode>
                <c:ptCount val="113"/>
                <c:pt idx="0">
                  <c:v>12510</c:v>
                </c:pt>
                <c:pt idx="1">
                  <c:v>36167</c:v>
                </c:pt>
                <c:pt idx="2">
                  <c:v>33799</c:v>
                </c:pt>
                <c:pt idx="3">
                  <c:v>35111</c:v>
                </c:pt>
                <c:pt idx="4">
                  <c:v>36392</c:v>
                </c:pt>
                <c:pt idx="5">
                  <c:v>35328</c:v>
                </c:pt>
                <c:pt idx="6">
                  <c:v>32385</c:v>
                </c:pt>
                <c:pt idx="7">
                  <c:v>33877</c:v>
                </c:pt>
                <c:pt idx="8">
                  <c:v>34372</c:v>
                </c:pt>
                <c:pt idx="9">
                  <c:v>35813</c:v>
                </c:pt>
                <c:pt idx="10">
                  <c:v>33273</c:v>
                </c:pt>
                <c:pt idx="11">
                  <c:v>34162</c:v>
                </c:pt>
                <c:pt idx="12">
                  <c:v>35685</c:v>
                </c:pt>
                <c:pt idx="13">
                  <c:v>39050</c:v>
                </c:pt>
                <c:pt idx="14">
                  <c:v>35047</c:v>
                </c:pt>
                <c:pt idx="15">
                  <c:v>38086</c:v>
                </c:pt>
                <c:pt idx="16">
                  <c:v>38707</c:v>
                </c:pt>
                <c:pt idx="17">
                  <c:v>40002</c:v>
                </c:pt>
                <c:pt idx="18">
                  <c:v>36992</c:v>
                </c:pt>
                <c:pt idx="19">
                  <c:v>36613</c:v>
                </c:pt>
                <c:pt idx="20">
                  <c:v>39104</c:v>
                </c:pt>
                <c:pt idx="21">
                  <c:v>38292</c:v>
                </c:pt>
                <c:pt idx="22">
                  <c:v>36001</c:v>
                </c:pt>
                <c:pt idx="23">
                  <c:v>37226</c:v>
                </c:pt>
                <c:pt idx="24">
                  <c:v>40763</c:v>
                </c:pt>
                <c:pt idx="25">
                  <c:v>40893</c:v>
                </c:pt>
                <c:pt idx="26">
                  <c:v>38064</c:v>
                </c:pt>
                <c:pt idx="27">
                  <c:v>39927</c:v>
                </c:pt>
                <c:pt idx="28">
                  <c:v>42681</c:v>
                </c:pt>
                <c:pt idx="29">
                  <c:v>44677</c:v>
                </c:pt>
                <c:pt idx="30">
                  <c:v>41092</c:v>
                </c:pt>
                <c:pt idx="31">
                  <c:v>42256</c:v>
                </c:pt>
                <c:pt idx="32">
                  <c:v>47437</c:v>
                </c:pt>
                <c:pt idx="33">
                  <c:v>47064</c:v>
                </c:pt>
                <c:pt idx="34">
                  <c:v>44468</c:v>
                </c:pt>
                <c:pt idx="35">
                  <c:v>45072</c:v>
                </c:pt>
                <c:pt idx="36">
                  <c:v>49140</c:v>
                </c:pt>
                <c:pt idx="37">
                  <c:v>49715</c:v>
                </c:pt>
                <c:pt idx="38">
                  <c:v>45542</c:v>
                </c:pt>
                <c:pt idx="39">
                  <c:v>45470</c:v>
                </c:pt>
                <c:pt idx="40">
                  <c:v>45212</c:v>
                </c:pt>
                <c:pt idx="41">
                  <c:v>45587</c:v>
                </c:pt>
                <c:pt idx="42">
                  <c:v>41046</c:v>
                </c:pt>
                <c:pt idx="43">
                  <c:v>38243</c:v>
                </c:pt>
                <c:pt idx="44">
                  <c:v>39999</c:v>
                </c:pt>
                <c:pt idx="45">
                  <c:v>41170</c:v>
                </c:pt>
                <c:pt idx="46">
                  <c:v>36654</c:v>
                </c:pt>
                <c:pt idx="47">
                  <c:v>35544</c:v>
                </c:pt>
                <c:pt idx="48">
                  <c:v>36645</c:v>
                </c:pt>
                <c:pt idx="49">
                  <c:v>37596</c:v>
                </c:pt>
                <c:pt idx="50">
                  <c:v>34328</c:v>
                </c:pt>
                <c:pt idx="51">
                  <c:v>32427</c:v>
                </c:pt>
                <c:pt idx="52">
                  <c:v>33933</c:v>
                </c:pt>
                <c:pt idx="53">
                  <c:v>33374</c:v>
                </c:pt>
                <c:pt idx="54">
                  <c:v>30000</c:v>
                </c:pt>
                <c:pt idx="55">
                  <c:v>27778</c:v>
                </c:pt>
                <c:pt idx="56">
                  <c:v>29375</c:v>
                </c:pt>
                <c:pt idx="57">
                  <c:v>30961</c:v>
                </c:pt>
                <c:pt idx="58">
                  <c:v>28435</c:v>
                </c:pt>
                <c:pt idx="59">
                  <c:v>26126</c:v>
                </c:pt>
                <c:pt idx="60">
                  <c:v>27564</c:v>
                </c:pt>
                <c:pt idx="61">
                  <c:v>28875</c:v>
                </c:pt>
                <c:pt idx="62">
                  <c:v>26982</c:v>
                </c:pt>
                <c:pt idx="63">
                  <c:v>26334</c:v>
                </c:pt>
                <c:pt idx="64">
                  <c:v>29978</c:v>
                </c:pt>
                <c:pt idx="65">
                  <c:v>29969</c:v>
                </c:pt>
                <c:pt idx="66">
                  <c:v>28021</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ser>
          <c:idx val="2"/>
          <c:order val="2"/>
          <c:tx>
            <c:strRef>
              <c:f>CourtWorkload!$N$6</c:f>
              <c:strCache>
                <c:ptCount val="1"/>
                <c:pt idx="0">
                  <c:v>Forecast disposals</c:v>
                </c:pt>
              </c:strCache>
            </c:strRef>
          </c:tx>
          <c:spPr>
            <a:ln>
              <a:solidFill>
                <a:srgbClr val="C0504D">
                  <a:alpha val="39000"/>
                </a:srgbClr>
              </a:solidFill>
            </a:ln>
          </c:spPr>
          <c:marker>
            <c:symbol val="none"/>
          </c:marker>
          <c:cat>
            <c:numRef>
              <c:f>CourtWorkload!$K$7:$K$119</c:f>
              <c:numCache>
                <c:formatCode>mmm\ yyyy</c:formatCode>
                <c:ptCount val="113"/>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pt idx="101">
                  <c:v>45901</c:v>
                </c:pt>
                <c:pt idx="102">
                  <c:v>45992</c:v>
                </c:pt>
                <c:pt idx="103">
                  <c:v>46082</c:v>
                </c:pt>
                <c:pt idx="104">
                  <c:v>46174</c:v>
                </c:pt>
              </c:numCache>
            </c:numRef>
          </c:cat>
          <c:val>
            <c:numRef>
              <c:f>CourtWorkload!$N$7:$N$119</c:f>
              <c:numCache>
                <c:formatCode>#,##0</c:formatCode>
                <c:ptCount val="11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31593</c:v>
                </c:pt>
                <c:pt idx="66">
                  <c:v>29655</c:v>
                </c:pt>
                <c:pt idx="67">
                  <c:v>28139</c:v>
                </c:pt>
                <c:pt idx="68">
                  <c:v>31174</c:v>
                </c:pt>
                <c:pt idx="69">
                  <c:v>32147</c:v>
                </c:pt>
                <c:pt idx="70">
                  <c:v>30592</c:v>
                </c:pt>
                <c:pt idx="71">
                  <c:v>28678</c:v>
                </c:pt>
                <c:pt idx="72">
                  <c:v>32280</c:v>
                </c:pt>
                <c:pt idx="73">
                  <c:v>32882</c:v>
                </c:pt>
                <c:pt idx="74">
                  <c:v>31222</c:v>
                </c:pt>
                <c:pt idx="75">
                  <c:v>29190</c:v>
                </c:pt>
                <c:pt idx="76">
                  <c:v>32852</c:v>
                </c:pt>
                <c:pt idx="77">
                  <c:v>33409</c:v>
                </c:pt>
                <c:pt idx="78">
                  <c:v>31704</c:v>
                </c:pt>
                <c:pt idx="79">
                  <c:v>29972</c:v>
                </c:pt>
                <c:pt idx="80">
                  <c:v>33211</c:v>
                </c:pt>
                <c:pt idx="81">
                  <c:v>33654</c:v>
                </c:pt>
                <c:pt idx="82">
                  <c:v>32231</c:v>
                </c:pt>
                <c:pt idx="83">
                  <c:v>30097</c:v>
                </c:pt>
                <c:pt idx="84">
                  <c:v>33676</c:v>
                </c:pt>
                <c:pt idx="85">
                  <c:v>34244</c:v>
                </c:pt>
                <c:pt idx="86">
                  <c:v>32483</c:v>
                </c:pt>
                <c:pt idx="87">
                  <c:v>30353</c:v>
                </c:pt>
                <c:pt idx="88">
                  <c:v>34151</c:v>
                </c:pt>
                <c:pt idx="89">
                  <c:v>34720</c:v>
                </c:pt>
                <c:pt idx="90">
                  <c:v>32874</c:v>
                </c:pt>
                <c:pt idx="91">
                  <c:v>30684</c:v>
                </c:pt>
                <c:pt idx="92">
                  <c:v>34527</c:v>
                </c:pt>
                <c:pt idx="93">
                  <c:v>35074</c:v>
                </c:pt>
                <c:pt idx="94">
                  <c:v>33186</c:v>
                </c:pt>
                <c:pt idx="95">
                  <c:v>31345</c:v>
                </c:pt>
                <c:pt idx="96">
                  <c:v>34719</c:v>
                </c:pt>
                <c:pt idx="97">
                  <c:v>35142</c:v>
                </c:pt>
                <c:pt idx="98">
                  <c:v>33581</c:v>
                </c:pt>
                <c:pt idx="99">
                  <c:v>31275</c:v>
                </c:pt>
                <c:pt idx="100">
                  <c:v>35043</c:v>
                </c:pt>
                <c:pt idx="101">
                  <c:v>35603</c:v>
                </c:pt>
                <c:pt idx="102">
                  <c:v>33713</c:v>
                </c:pt>
                <c:pt idx="103">
                  <c:v>31469</c:v>
                </c:pt>
                <c:pt idx="104">
                  <c:v>35487</c:v>
                </c:pt>
              </c:numCache>
            </c:numRef>
          </c:val>
        </c:ser>
        <c:marker val="1"/>
        <c:axId val="401772928"/>
        <c:axId val="401774848"/>
      </c:lineChart>
      <c:dateAx>
        <c:axId val="401772928"/>
        <c:scaling>
          <c:orientation val="minMax"/>
          <c:max val="46203"/>
          <c:min val="38352"/>
        </c:scaling>
        <c:axPos val="b"/>
        <c:title>
          <c:tx>
            <c:rich>
              <a:bodyPr/>
              <a:lstStyle/>
              <a:p>
                <a:pPr>
                  <a:defRPr sz="1800" b="0"/>
                </a:pPr>
                <a:r>
                  <a:rPr lang="en-NZ" sz="1800" b="0"/>
                  <a:t>Quarterly data</a:t>
                </a:r>
              </a:p>
            </c:rich>
          </c:tx>
          <c:layout>
            <c:manualLayout>
              <c:xMode val="edge"/>
              <c:yMode val="edge"/>
              <c:x val="0.7155304951384176"/>
              <c:y val="0.8875793587196551"/>
            </c:manualLayout>
          </c:layout>
        </c:title>
        <c:numFmt formatCode="yyyy" sourceLinked="0"/>
        <c:majorTickMark val="in"/>
        <c:tickLblPos val="nextTo"/>
        <c:txPr>
          <a:bodyPr rot="0"/>
          <a:lstStyle/>
          <a:p>
            <a:pPr>
              <a:defRPr sz="1800"/>
            </a:pPr>
            <a:endParaRPr lang="en-US"/>
          </a:p>
        </c:txPr>
        <c:crossAx val="401774848"/>
        <c:crosses val="autoZero"/>
        <c:lblOffset val="100"/>
        <c:baseTimeUnit val="months"/>
        <c:majorUnit val="48"/>
        <c:majorTimeUnit val="months"/>
        <c:minorUnit val="3"/>
        <c:minorTimeUnit val="months"/>
      </c:dateAx>
      <c:valAx>
        <c:axId val="401774848"/>
        <c:scaling>
          <c:orientation val="minMax"/>
          <c:max val="60000"/>
          <c:min val="0"/>
        </c:scaling>
        <c:axPos val="l"/>
        <c:numFmt formatCode="#,##0" sourceLinked="0"/>
        <c:majorTickMark val="none"/>
        <c:tickLblPos val="nextTo"/>
        <c:txPr>
          <a:bodyPr/>
          <a:lstStyle/>
          <a:p>
            <a:pPr>
              <a:defRPr sz="1800"/>
            </a:pPr>
            <a:endParaRPr lang="en-US"/>
          </a:p>
        </c:txPr>
        <c:crossAx val="401772928"/>
        <c:crosses val="autoZero"/>
        <c:crossBetween val="between"/>
        <c:majorUnit val="10000"/>
        <c:dispUnits>
          <c:builtInUnit val="thousands"/>
          <c:dispUnitsLbl>
            <c:txPr>
              <a:bodyPr/>
              <a:lstStyle/>
              <a:p>
                <a:pPr algn="ctr" rtl="0">
                  <a:defRPr sz="18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1088" l="0.70000000000000062" r="0.70000000000000062" t="0.75000000000001088"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017477777777768"/>
          <c:y val="0.12329572649573109"/>
          <c:w val="0.82138841340487068"/>
          <c:h val="0.71466203703703701"/>
        </c:manualLayout>
      </c:layout>
      <c:lineChart>
        <c:grouping val="standard"/>
        <c:ser>
          <c:idx val="0"/>
          <c:order val="0"/>
          <c:tx>
            <c:strRef>
              <c:f>CommunityMusters!$N$3</c:f>
              <c:strCache>
                <c:ptCount val="1"/>
                <c:pt idx="0">
                  <c:v>Supervision</c:v>
                </c:pt>
              </c:strCache>
            </c:strRef>
          </c:tx>
          <c:spPr>
            <a:ln>
              <a:solidFill>
                <a:schemeClr val="tx1"/>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CommunityMusters!$N$4:$N$80</c:f>
              <c:numCache>
                <c:formatCode>#,##0</c:formatCode>
                <c:ptCount val="77"/>
                <c:pt idx="0">
                  <c:v>#N/A</c:v>
                </c:pt>
                <c:pt idx="1">
                  <c:v>5265</c:v>
                </c:pt>
                <c:pt idx="2">
                  <c:v>5605</c:v>
                </c:pt>
                <c:pt idx="3">
                  <c:v>5925</c:v>
                </c:pt>
                <c:pt idx="4">
                  <c:v>6235</c:v>
                </c:pt>
                <c:pt idx="5">
                  <c:v>6346</c:v>
                </c:pt>
                <c:pt idx="6">
                  <c:v>6360</c:v>
                </c:pt>
                <c:pt idx="7">
                  <c:v>6379</c:v>
                </c:pt>
                <c:pt idx="8">
                  <c:v>6637</c:v>
                </c:pt>
                <c:pt idx="9">
                  <c:v>7018</c:v>
                </c:pt>
                <c:pt idx="10">
                  <c:v>7254</c:v>
                </c:pt>
                <c:pt idx="11">
                  <c:v>7216</c:v>
                </c:pt>
                <c:pt idx="12">
                  <c:v>7441</c:v>
                </c:pt>
                <c:pt idx="13">
                  <c:v>7751</c:v>
                </c:pt>
                <c:pt idx="14">
                  <c:v>7606</c:v>
                </c:pt>
                <c:pt idx="15">
                  <c:v>7546</c:v>
                </c:pt>
                <c:pt idx="16">
                  <c:v>7688</c:v>
                </c:pt>
                <c:pt idx="17">
                  <c:v>7969</c:v>
                </c:pt>
                <c:pt idx="18">
                  <c:v>7907</c:v>
                </c:pt>
                <c:pt idx="19">
                  <c:v>7804</c:v>
                </c:pt>
                <c:pt idx="20">
                  <c:v>8045</c:v>
                </c:pt>
                <c:pt idx="21">
                  <c:v>8408</c:v>
                </c:pt>
                <c:pt idx="22">
                  <c:v>8293</c:v>
                </c:pt>
                <c:pt idx="23">
                  <c:v>8076</c:v>
                </c:pt>
                <c:pt idx="24">
                  <c:v>8211</c:v>
                </c:pt>
                <c:pt idx="25">
                  <c:v>8243</c:v>
                </c:pt>
                <c:pt idx="26">
                  <c:v>7876</c:v>
                </c:pt>
                <c:pt idx="27">
                  <c:v>7356</c:v>
                </c:pt>
                <c:pt idx="28">
                  <c:v>7251</c:v>
                </c:pt>
                <c:pt idx="29">
                  <c:v>7496</c:v>
                </c:pt>
                <c:pt idx="30">
                  <c:v>7349</c:v>
                </c:pt>
                <c:pt idx="31">
                  <c:v>7117</c:v>
                </c:pt>
                <c:pt idx="32">
                  <c:v>7288</c:v>
                </c:pt>
                <c:pt idx="33">
                  <c:v>7478</c:v>
                </c:pt>
                <c:pt idx="34">
                  <c:v>7631</c:v>
                </c:pt>
                <c:pt idx="35">
                  <c:v>7492</c:v>
                </c:pt>
                <c:pt idx="36">
                  <c:v>7895</c:v>
                </c:pt>
                <c:pt idx="37">
                  <c:v>8097</c:v>
                </c:pt>
                <c:pt idx="38">
                  <c:v>8043</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Cache>
            </c:numRef>
          </c:val>
        </c:ser>
        <c:ser>
          <c:idx val="1"/>
          <c:order val="1"/>
          <c:tx>
            <c:strRef>
              <c:f>CommunityMusters!$S$3</c:f>
              <c:strCache>
                <c:ptCount val="1"/>
                <c:pt idx="0">
                  <c:v>Supervision</c:v>
                </c:pt>
              </c:strCache>
            </c:strRef>
          </c:tx>
          <c:spPr>
            <a:ln>
              <a:solidFill>
                <a:schemeClr val="tx1">
                  <a:alpha val="39000"/>
                </a:scheme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CommunityMusters!$S$4:$S$80</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8162</c:v>
                </c:pt>
                <c:pt idx="39">
                  <c:v>8167</c:v>
                </c:pt>
                <c:pt idx="40">
                  <c:v>8533</c:v>
                </c:pt>
                <c:pt idx="41">
                  <c:v>8647</c:v>
                </c:pt>
                <c:pt idx="42">
                  <c:v>8587</c:v>
                </c:pt>
                <c:pt idx="43">
                  <c:v>8474</c:v>
                </c:pt>
                <c:pt idx="44">
                  <c:v>8687</c:v>
                </c:pt>
                <c:pt idx="45">
                  <c:v>8780</c:v>
                </c:pt>
                <c:pt idx="46">
                  <c:v>8724</c:v>
                </c:pt>
                <c:pt idx="47">
                  <c:v>8616</c:v>
                </c:pt>
                <c:pt idx="48">
                  <c:v>8832</c:v>
                </c:pt>
                <c:pt idx="49">
                  <c:v>8919</c:v>
                </c:pt>
                <c:pt idx="50">
                  <c:v>8860</c:v>
                </c:pt>
                <c:pt idx="51">
                  <c:v>8712</c:v>
                </c:pt>
                <c:pt idx="52">
                  <c:v>8921</c:v>
                </c:pt>
                <c:pt idx="53">
                  <c:v>8999</c:v>
                </c:pt>
                <c:pt idx="54">
                  <c:v>8946</c:v>
                </c:pt>
                <c:pt idx="55">
                  <c:v>8814</c:v>
                </c:pt>
                <c:pt idx="56">
                  <c:v>9010</c:v>
                </c:pt>
                <c:pt idx="57">
                  <c:v>9083</c:v>
                </c:pt>
                <c:pt idx="58">
                  <c:v>9022</c:v>
                </c:pt>
                <c:pt idx="59">
                  <c:v>8916</c:v>
                </c:pt>
                <c:pt idx="60">
                  <c:v>9130</c:v>
                </c:pt>
                <c:pt idx="61">
                  <c:v>9192</c:v>
                </c:pt>
                <c:pt idx="62">
                  <c:v>9119</c:v>
                </c:pt>
                <c:pt idx="63">
                  <c:v>9007</c:v>
                </c:pt>
                <c:pt idx="64">
                  <c:v>9222</c:v>
                </c:pt>
                <c:pt idx="65">
                  <c:v>9284</c:v>
                </c:pt>
                <c:pt idx="66">
                  <c:v>9214</c:v>
                </c:pt>
                <c:pt idx="67">
                  <c:v>9065</c:v>
                </c:pt>
                <c:pt idx="68">
                  <c:v>9274</c:v>
                </c:pt>
                <c:pt idx="69">
                  <c:v>9327</c:v>
                </c:pt>
                <c:pt idx="70">
                  <c:v>9262</c:v>
                </c:pt>
                <c:pt idx="71">
                  <c:v>9130</c:v>
                </c:pt>
                <c:pt idx="72">
                  <c:v>9324</c:v>
                </c:pt>
                <c:pt idx="73">
                  <c:v>9377</c:v>
                </c:pt>
                <c:pt idx="74">
                  <c:v>9309</c:v>
                </c:pt>
                <c:pt idx="75">
                  <c:v>9208</c:v>
                </c:pt>
                <c:pt idx="76">
                  <c:v>9431</c:v>
                </c:pt>
              </c:numCache>
            </c:numRef>
          </c:val>
        </c:ser>
        <c:marker val="1"/>
        <c:axId val="462035968"/>
        <c:axId val="462042240"/>
      </c:lineChart>
      <c:dateAx>
        <c:axId val="462035968"/>
        <c:scaling>
          <c:orientation val="minMax"/>
          <c:max val="44348"/>
          <c:min val="39234"/>
        </c:scaling>
        <c:axPos val="b"/>
        <c:title>
          <c:tx>
            <c:rich>
              <a:bodyPr/>
              <a:lstStyle/>
              <a:p>
                <a:pPr>
                  <a:defRPr sz="1400" b="0">
                    <a:solidFill>
                      <a:sysClr val="windowText" lastClr="000000"/>
                    </a:solidFill>
                    <a:latin typeface="Calibri Light" pitchFamily="34" charset="0"/>
                  </a:defRPr>
                </a:pPr>
                <a:r>
                  <a:rPr lang="en-NZ" sz="1400" b="0">
                    <a:solidFill>
                      <a:sysClr val="windowText" lastClr="000000"/>
                    </a:solidFill>
                    <a:latin typeface="Calibri Light" pitchFamily="34" charset="0"/>
                  </a:rPr>
                  <a:t>Quarterly data</a:t>
                </a:r>
              </a:p>
            </c:rich>
          </c:tx>
          <c:layout>
            <c:manualLayout>
              <c:xMode val="edge"/>
              <c:yMode val="edge"/>
              <c:x val="0.86138678317384232"/>
              <c:y val="0.92487008547008565"/>
            </c:manualLayout>
          </c:layout>
        </c:title>
        <c:numFmt formatCode="mmm\ yy" sourceLinked="0"/>
        <c:tickLblPos val="nextTo"/>
        <c:txPr>
          <a:bodyPr rot="0"/>
          <a:lstStyle/>
          <a:p>
            <a:pPr>
              <a:defRPr sz="1300" b="0" i="0">
                <a:solidFill>
                  <a:schemeClr val="tx1">
                    <a:lumMod val="95000"/>
                    <a:lumOff val="5000"/>
                  </a:schemeClr>
                </a:solidFill>
                <a:latin typeface="Calibri Light" pitchFamily="34" charset="0"/>
                <a:cs typeface="Arial" pitchFamily="34" charset="0"/>
              </a:defRPr>
            </a:pPr>
            <a:endParaRPr lang="en-US"/>
          </a:p>
        </c:txPr>
        <c:crossAx val="462042240"/>
        <c:crosses val="autoZero"/>
        <c:auto val="1"/>
        <c:lblOffset val="100"/>
        <c:majorUnit val="24"/>
        <c:majorTimeUnit val="months"/>
        <c:minorUnit val="12"/>
        <c:minorTimeUnit val="months"/>
      </c:dateAx>
      <c:valAx>
        <c:axId val="462042240"/>
        <c:scaling>
          <c:orientation val="minMax"/>
          <c:max val="9000"/>
          <c:min val="0"/>
        </c:scaling>
        <c:axPos val="l"/>
        <c:title>
          <c:tx>
            <c:rich>
              <a:bodyPr rot="0" vert="horz"/>
              <a:lstStyle/>
              <a:p>
                <a:pPr>
                  <a:defRPr sz="1400" b="0">
                    <a:latin typeface="Calibri Light" pitchFamily="34" charset="0"/>
                  </a:defRPr>
                </a:pPr>
                <a:r>
                  <a:rPr lang="en-NZ" sz="1400" b="0">
                    <a:latin typeface="Calibri Light" pitchFamily="34" charset="0"/>
                  </a:rPr>
                  <a:t>Muster</a:t>
                </a:r>
              </a:p>
            </c:rich>
          </c:tx>
          <c:layout>
            <c:manualLayout>
              <c:xMode val="edge"/>
              <c:yMode val="edge"/>
              <c:x val="3.4059111111111116E-2"/>
              <c:y val="4.0993162393162377E-2"/>
            </c:manualLayout>
          </c:layout>
        </c:title>
        <c:numFmt formatCode="#,##0" sourceLinked="0"/>
        <c:tickLblPos val="nextTo"/>
        <c:txPr>
          <a:bodyPr/>
          <a:lstStyle/>
          <a:p>
            <a:pPr>
              <a:defRPr sz="1300" b="0">
                <a:solidFill>
                  <a:schemeClr val="tx1">
                    <a:lumMod val="95000"/>
                    <a:lumOff val="5000"/>
                  </a:schemeClr>
                </a:solidFill>
                <a:latin typeface="Calibri Light" pitchFamily="34" charset="0"/>
                <a:cs typeface="Arial" pitchFamily="34" charset="0"/>
              </a:defRPr>
            </a:pPr>
            <a:endParaRPr lang="en-US"/>
          </a:p>
        </c:txPr>
        <c:crossAx val="462035968"/>
        <c:crosses val="autoZero"/>
        <c:crossBetween val="midCat"/>
        <c:majorUnit val="10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543775793584934"/>
          <c:y val="0.12329572649572938"/>
          <c:w val="0.79485688363704754"/>
          <c:h val="0.68713564814814865"/>
        </c:manualLayout>
      </c:layout>
      <c:lineChart>
        <c:grouping val="standard"/>
        <c:ser>
          <c:idx val="0"/>
          <c:order val="0"/>
          <c:tx>
            <c:strRef>
              <c:f>CommunityStarts!$T$3</c:f>
              <c:strCache>
                <c:ptCount val="1"/>
                <c:pt idx="0">
                  <c:v>CommunityWork</c:v>
                </c:pt>
              </c:strCache>
            </c:strRef>
          </c:tx>
          <c:spPr>
            <a:ln>
              <a:solidFill>
                <a:srgbClr val="008000"/>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CommunityStarts!$T$33:$T$109</c:f>
              <c:numCache>
                <c:formatCode>#,##0</c:formatCode>
                <c:ptCount val="77"/>
                <c:pt idx="0">
                  <c:v>8963</c:v>
                </c:pt>
                <c:pt idx="1">
                  <c:v>8409</c:v>
                </c:pt>
                <c:pt idx="2">
                  <c:v>8395</c:v>
                </c:pt>
                <c:pt idx="3">
                  <c:v>9882</c:v>
                </c:pt>
                <c:pt idx="4">
                  <c:v>9966</c:v>
                </c:pt>
                <c:pt idx="5">
                  <c:v>9408</c:v>
                </c:pt>
                <c:pt idx="6">
                  <c:v>9832</c:v>
                </c:pt>
                <c:pt idx="7">
                  <c:v>11176</c:v>
                </c:pt>
                <c:pt idx="8">
                  <c:v>11752</c:v>
                </c:pt>
                <c:pt idx="9">
                  <c:v>10757</c:v>
                </c:pt>
                <c:pt idx="10">
                  <c:v>10462</c:v>
                </c:pt>
                <c:pt idx="11">
                  <c:v>10947</c:v>
                </c:pt>
                <c:pt idx="12">
                  <c:v>11750</c:v>
                </c:pt>
                <c:pt idx="13">
                  <c:v>10034</c:v>
                </c:pt>
                <c:pt idx="14">
                  <c:v>9695</c:v>
                </c:pt>
                <c:pt idx="15">
                  <c:v>10026</c:v>
                </c:pt>
                <c:pt idx="16">
                  <c:v>10353</c:v>
                </c:pt>
                <c:pt idx="17">
                  <c:v>9261</c:v>
                </c:pt>
                <c:pt idx="18">
                  <c:v>9575</c:v>
                </c:pt>
                <c:pt idx="19">
                  <c:v>9482</c:v>
                </c:pt>
                <c:pt idx="20">
                  <c:v>9689</c:v>
                </c:pt>
                <c:pt idx="21">
                  <c:v>8516</c:v>
                </c:pt>
                <c:pt idx="22">
                  <c:v>7829</c:v>
                </c:pt>
                <c:pt idx="23">
                  <c:v>8087</c:v>
                </c:pt>
                <c:pt idx="24">
                  <c:v>8326</c:v>
                </c:pt>
                <c:pt idx="25">
                  <c:v>7522</c:v>
                </c:pt>
                <c:pt idx="26">
                  <c:v>7160</c:v>
                </c:pt>
                <c:pt idx="27">
                  <c:v>7697</c:v>
                </c:pt>
                <c:pt idx="28">
                  <c:v>8002</c:v>
                </c:pt>
                <c:pt idx="29">
                  <c:v>7210</c:v>
                </c:pt>
                <c:pt idx="30">
                  <c:v>6328</c:v>
                </c:pt>
                <c:pt idx="31">
                  <c:v>6588</c:v>
                </c:pt>
                <c:pt idx="32">
                  <c:v>6891</c:v>
                </c:pt>
                <c:pt idx="33">
                  <c:v>6105</c:v>
                </c:pt>
                <c:pt idx="34">
                  <c:v>5024</c:v>
                </c:pt>
                <c:pt idx="35">
                  <c:v>6550</c:v>
                </c:pt>
                <c:pt idx="36">
                  <c:v>6461</c:v>
                </c:pt>
                <c:pt idx="37">
                  <c:v>5620</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numCache>
            </c:numRef>
          </c:val>
        </c:ser>
        <c:ser>
          <c:idx val="1"/>
          <c:order val="1"/>
          <c:tx>
            <c:strRef>
              <c:f>CommunityStarts!$Z$3</c:f>
              <c:strCache>
                <c:ptCount val="1"/>
                <c:pt idx="0">
                  <c:v>CommunityWorkForecast</c:v>
                </c:pt>
              </c:strCache>
            </c:strRef>
          </c:tx>
          <c:spPr>
            <a:ln>
              <a:solidFill>
                <a:srgbClr val="008000">
                  <a:alpha val="40000"/>
                </a:srgbClr>
              </a:solidFill>
            </a:ln>
          </c:spPr>
          <c:marker>
            <c:symbol val="none"/>
          </c:marker>
          <c:cat>
            <c:numRef>
              <c:f>CommunityStarts!$R$33:$R$109</c:f>
              <c:numCache>
                <c:formatCode>mmm\-yy</c:formatCode>
                <c:ptCount val="77"/>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pt idx="40">
                  <c:v>42979</c:v>
                </c:pt>
                <c:pt idx="41">
                  <c:v>43070</c:v>
                </c:pt>
                <c:pt idx="42">
                  <c:v>43160</c:v>
                </c:pt>
                <c:pt idx="43">
                  <c:v>43252</c:v>
                </c:pt>
                <c:pt idx="44">
                  <c:v>43344</c:v>
                </c:pt>
                <c:pt idx="45">
                  <c:v>43435</c:v>
                </c:pt>
                <c:pt idx="46">
                  <c:v>43525</c:v>
                </c:pt>
                <c:pt idx="47">
                  <c:v>43617</c:v>
                </c:pt>
                <c:pt idx="48">
                  <c:v>43709</c:v>
                </c:pt>
                <c:pt idx="49">
                  <c:v>43800</c:v>
                </c:pt>
                <c:pt idx="50">
                  <c:v>43891</c:v>
                </c:pt>
                <c:pt idx="51">
                  <c:v>43983</c:v>
                </c:pt>
                <c:pt idx="52">
                  <c:v>44075</c:v>
                </c:pt>
                <c:pt idx="53">
                  <c:v>44166</c:v>
                </c:pt>
                <c:pt idx="54">
                  <c:v>44256</c:v>
                </c:pt>
                <c:pt idx="55">
                  <c:v>44348</c:v>
                </c:pt>
                <c:pt idx="56">
                  <c:v>44440</c:v>
                </c:pt>
                <c:pt idx="57">
                  <c:v>44531</c:v>
                </c:pt>
                <c:pt idx="58">
                  <c:v>44621</c:v>
                </c:pt>
                <c:pt idx="59">
                  <c:v>44713</c:v>
                </c:pt>
                <c:pt idx="60">
                  <c:v>44805</c:v>
                </c:pt>
                <c:pt idx="61">
                  <c:v>44896</c:v>
                </c:pt>
                <c:pt idx="62">
                  <c:v>44986</c:v>
                </c:pt>
                <c:pt idx="63">
                  <c:v>45078</c:v>
                </c:pt>
                <c:pt idx="64">
                  <c:v>45170</c:v>
                </c:pt>
                <c:pt idx="65">
                  <c:v>45261</c:v>
                </c:pt>
                <c:pt idx="66">
                  <c:v>45352</c:v>
                </c:pt>
                <c:pt idx="67">
                  <c:v>45444</c:v>
                </c:pt>
                <c:pt idx="68">
                  <c:v>45536</c:v>
                </c:pt>
                <c:pt idx="69">
                  <c:v>45627</c:v>
                </c:pt>
                <c:pt idx="70">
                  <c:v>45717</c:v>
                </c:pt>
                <c:pt idx="71">
                  <c:v>45809</c:v>
                </c:pt>
                <c:pt idx="72">
                  <c:v>45901</c:v>
                </c:pt>
                <c:pt idx="73">
                  <c:v>45992</c:v>
                </c:pt>
                <c:pt idx="74">
                  <c:v>46082</c:v>
                </c:pt>
                <c:pt idx="75">
                  <c:v>46174</c:v>
                </c:pt>
              </c:numCache>
            </c:numRef>
          </c:cat>
          <c:val>
            <c:numRef>
              <c:f>CommunityStarts!$Z$33:$Z$109</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6216.067663825921</c:v>
                </c:pt>
                <c:pt idx="38">
                  <c:v>6141.2861269131372</c:v>
                </c:pt>
                <c:pt idx="39">
                  <c:v>6721.6970662735712</c:v>
                </c:pt>
                <c:pt idx="40">
                  <c:v>6644.4991534587207</c:v>
                </c:pt>
                <c:pt idx="41">
                  <c:v>6270.364318258069</c:v>
                </c:pt>
                <c:pt idx="42">
                  <c:v>6138.2854939668923</c:v>
                </c:pt>
                <c:pt idx="43">
                  <c:v>6695.4443150189945</c:v>
                </c:pt>
                <c:pt idx="44">
                  <c:v>6777.5528639174618</c:v>
                </c:pt>
                <c:pt idx="45">
                  <c:v>6373.5546992497411</c:v>
                </c:pt>
                <c:pt idx="46">
                  <c:v>6223.1666483483959</c:v>
                </c:pt>
                <c:pt idx="47">
                  <c:v>6771.9046817983635</c:v>
                </c:pt>
                <c:pt idx="48">
                  <c:v>6851.9243062355226</c:v>
                </c:pt>
                <c:pt idx="49">
                  <c:v>6451.658607797116</c:v>
                </c:pt>
                <c:pt idx="50">
                  <c:v>6297.9982415489312</c:v>
                </c:pt>
                <c:pt idx="51">
                  <c:v>6840.1717848034568</c:v>
                </c:pt>
                <c:pt idx="52">
                  <c:v>6927.57934228054</c:v>
                </c:pt>
                <c:pt idx="53">
                  <c:v>6491.8102627407134</c:v>
                </c:pt>
                <c:pt idx="54">
                  <c:v>6333.7813270748584</c:v>
                </c:pt>
                <c:pt idx="55">
                  <c:v>6887.6951217890164</c:v>
                </c:pt>
                <c:pt idx="56">
                  <c:v>6971.0123826804675</c:v>
                </c:pt>
                <c:pt idx="57">
                  <c:v>6572.4817458555335</c:v>
                </c:pt>
                <c:pt idx="58">
                  <c:v>6423.1811138508974</c:v>
                </c:pt>
                <c:pt idx="59">
                  <c:v>6966.8581135556897</c:v>
                </c:pt>
                <c:pt idx="60">
                  <c:v>7041.12208164408</c:v>
                </c:pt>
                <c:pt idx="61">
                  <c:v>6635.0855876695259</c:v>
                </c:pt>
                <c:pt idx="62">
                  <c:v>6484.5610928728292</c:v>
                </c:pt>
                <c:pt idx="63">
                  <c:v>7032.6805148578751</c:v>
                </c:pt>
                <c:pt idx="64">
                  <c:v>7108.7193293106675</c:v>
                </c:pt>
                <c:pt idx="65">
                  <c:v>6707.4824590019171</c:v>
                </c:pt>
                <c:pt idx="66">
                  <c:v>6547.800327197383</c:v>
                </c:pt>
                <c:pt idx="67">
                  <c:v>7080.2711069893257</c:v>
                </c:pt>
                <c:pt idx="68">
                  <c:v>7159.9818209505802</c:v>
                </c:pt>
                <c:pt idx="69">
                  <c:v>6717.3114614797178</c:v>
                </c:pt>
                <c:pt idx="70">
                  <c:v>6552.36672930225</c:v>
                </c:pt>
                <c:pt idx="71">
                  <c:v>7099.0344710960344</c:v>
                </c:pt>
                <c:pt idx="72">
                  <c:v>7177.7243591593524</c:v>
                </c:pt>
                <c:pt idx="73">
                  <c:v>6779.2351022815355</c:v>
                </c:pt>
                <c:pt idx="74">
                  <c:v>6630.2347816708516</c:v>
                </c:pt>
                <c:pt idx="75">
                  <c:v>7178.4932069770803</c:v>
                </c:pt>
              </c:numCache>
            </c:numRef>
          </c:val>
        </c:ser>
        <c:marker val="1"/>
        <c:axId val="462091392"/>
        <c:axId val="462093312"/>
      </c:lineChart>
      <c:dateAx>
        <c:axId val="462091392"/>
        <c:scaling>
          <c:orientation val="minMax"/>
          <c:min val="39508"/>
        </c:scaling>
        <c:axPos val="b"/>
        <c:title>
          <c:tx>
            <c:rich>
              <a:bodyPr/>
              <a:lstStyle/>
              <a:p>
                <a:pPr>
                  <a:defRPr sz="2000" b="0"/>
                </a:pPr>
                <a:r>
                  <a:rPr lang="en-NZ" sz="2000" b="0"/>
                  <a:t>Quarterly data</a:t>
                </a:r>
              </a:p>
            </c:rich>
          </c:tx>
          <c:layout>
            <c:manualLayout>
              <c:xMode val="edge"/>
              <c:yMode val="edge"/>
              <c:x val="0.74500514488664649"/>
              <c:y val="0.91313858805190473"/>
            </c:manualLayout>
          </c:layout>
        </c:title>
        <c:numFmt formatCode="yyyy" sourceLinked="0"/>
        <c:majorTickMark val="in"/>
        <c:tickLblPos val="nextTo"/>
        <c:txPr>
          <a:bodyPr rot="0"/>
          <a:lstStyle/>
          <a:p>
            <a:pPr>
              <a:defRPr sz="2000"/>
            </a:pPr>
            <a:endParaRPr lang="en-US"/>
          </a:p>
        </c:txPr>
        <c:crossAx val="462093312"/>
        <c:crosses val="autoZero"/>
        <c:auto val="1"/>
        <c:lblOffset val="100"/>
        <c:majorUnit val="48"/>
        <c:majorTimeUnit val="months"/>
        <c:minorUnit val="12"/>
        <c:minorTimeUnit val="months"/>
      </c:dateAx>
      <c:valAx>
        <c:axId val="462093312"/>
        <c:scaling>
          <c:orientation val="minMax"/>
          <c:max val="12000"/>
          <c:min val="0"/>
        </c:scaling>
        <c:axPos val="l"/>
        <c:numFmt formatCode="#,##0" sourceLinked="0"/>
        <c:majorTickMark val="none"/>
        <c:tickLblPos val="nextTo"/>
        <c:txPr>
          <a:bodyPr/>
          <a:lstStyle/>
          <a:p>
            <a:pPr>
              <a:defRPr sz="2000"/>
            </a:pPr>
            <a:endParaRPr lang="en-US"/>
          </a:p>
        </c:txPr>
        <c:crossAx val="462091392"/>
        <c:crosses val="autoZero"/>
        <c:crossBetween val="midCat"/>
        <c:majorUnit val="2000"/>
        <c:dispUnits>
          <c:builtInUnit val="thousands"/>
          <c:dispUnitsLbl>
            <c:txPr>
              <a:bodyPr/>
              <a:lstStyle/>
              <a:p>
                <a:pPr>
                  <a:defRPr sz="20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4419731780103232"/>
          <c:y val="0.12329572649572945"/>
          <c:w val="0.79188979143676586"/>
          <c:h val="0.63903893922809374"/>
        </c:manualLayout>
      </c:layout>
      <c:lineChart>
        <c:grouping val="standard"/>
        <c:ser>
          <c:idx val="0"/>
          <c:order val="0"/>
          <c:tx>
            <c:strRef>
              <c:f>CommunityTimes!$K$3</c:f>
              <c:strCache>
                <c:ptCount val="1"/>
                <c:pt idx="0">
                  <c:v>Community Work</c:v>
                </c:pt>
              </c:strCache>
            </c:strRef>
          </c:tx>
          <c:spPr>
            <a:ln>
              <a:solidFill>
                <a:srgbClr val="008000"/>
              </a:solidFill>
            </a:ln>
          </c:spPr>
          <c:marker>
            <c:symbol val="none"/>
          </c:marker>
          <c:cat>
            <c:numRef>
              <c:f>CommunityTimes!$A$4:$A$231</c:f>
              <c:numCache>
                <c:formatCode>mmm\-yy</c:formatCode>
                <c:ptCount val="228"/>
                <c:pt idx="0">
                  <c:v>39294</c:v>
                </c:pt>
                <c:pt idx="1">
                  <c:v>39325</c:v>
                </c:pt>
                <c:pt idx="2">
                  <c:v>39355</c:v>
                </c:pt>
                <c:pt idx="3">
                  <c:v>39386</c:v>
                </c:pt>
                <c:pt idx="4">
                  <c:v>39416</c:v>
                </c:pt>
                <c:pt idx="5">
                  <c:v>39447</c:v>
                </c:pt>
                <c:pt idx="6">
                  <c:v>39478</c:v>
                </c:pt>
                <c:pt idx="7">
                  <c:v>39507</c:v>
                </c:pt>
                <c:pt idx="8">
                  <c:v>39538</c:v>
                </c:pt>
                <c:pt idx="9">
                  <c:v>39568</c:v>
                </c:pt>
                <c:pt idx="10">
                  <c:v>39599</c:v>
                </c:pt>
                <c:pt idx="11">
                  <c:v>39629</c:v>
                </c:pt>
                <c:pt idx="12">
                  <c:v>39660</c:v>
                </c:pt>
                <c:pt idx="13">
                  <c:v>39691</c:v>
                </c:pt>
                <c:pt idx="14">
                  <c:v>39721</c:v>
                </c:pt>
                <c:pt idx="15">
                  <c:v>39752</c:v>
                </c:pt>
                <c:pt idx="16">
                  <c:v>39782</c:v>
                </c:pt>
                <c:pt idx="17">
                  <c:v>39813</c:v>
                </c:pt>
                <c:pt idx="18">
                  <c:v>39844</c:v>
                </c:pt>
                <c:pt idx="19">
                  <c:v>39872</c:v>
                </c:pt>
                <c:pt idx="20">
                  <c:v>39903</c:v>
                </c:pt>
                <c:pt idx="21">
                  <c:v>39933</c:v>
                </c:pt>
                <c:pt idx="22">
                  <c:v>39964</c:v>
                </c:pt>
                <c:pt idx="23">
                  <c:v>39994</c:v>
                </c:pt>
                <c:pt idx="24">
                  <c:v>40025</c:v>
                </c:pt>
                <c:pt idx="25">
                  <c:v>40056</c:v>
                </c:pt>
                <c:pt idx="26">
                  <c:v>40086</c:v>
                </c:pt>
                <c:pt idx="27">
                  <c:v>40117</c:v>
                </c:pt>
                <c:pt idx="28">
                  <c:v>40147</c:v>
                </c:pt>
                <c:pt idx="29">
                  <c:v>40178</c:v>
                </c:pt>
                <c:pt idx="30">
                  <c:v>40209</c:v>
                </c:pt>
                <c:pt idx="31">
                  <c:v>40237</c:v>
                </c:pt>
                <c:pt idx="32">
                  <c:v>40268</c:v>
                </c:pt>
                <c:pt idx="33">
                  <c:v>40298</c:v>
                </c:pt>
                <c:pt idx="34">
                  <c:v>40329</c:v>
                </c:pt>
                <c:pt idx="35">
                  <c:v>40359</c:v>
                </c:pt>
                <c:pt idx="36">
                  <c:v>40390</c:v>
                </c:pt>
                <c:pt idx="37">
                  <c:v>40421</c:v>
                </c:pt>
                <c:pt idx="38">
                  <c:v>40451</c:v>
                </c:pt>
                <c:pt idx="39">
                  <c:v>40482</c:v>
                </c:pt>
                <c:pt idx="40">
                  <c:v>40512</c:v>
                </c:pt>
                <c:pt idx="41">
                  <c:v>40543</c:v>
                </c:pt>
                <c:pt idx="42">
                  <c:v>40574</c:v>
                </c:pt>
                <c:pt idx="43">
                  <c:v>40602</c:v>
                </c:pt>
                <c:pt idx="44">
                  <c:v>40633</c:v>
                </c:pt>
                <c:pt idx="45">
                  <c:v>40663</c:v>
                </c:pt>
                <c:pt idx="46">
                  <c:v>40694</c:v>
                </c:pt>
                <c:pt idx="47">
                  <c:v>40724</c:v>
                </c:pt>
                <c:pt idx="48">
                  <c:v>40755</c:v>
                </c:pt>
                <c:pt idx="49">
                  <c:v>40786</c:v>
                </c:pt>
                <c:pt idx="50">
                  <c:v>40816</c:v>
                </c:pt>
                <c:pt idx="51">
                  <c:v>40847</c:v>
                </c:pt>
                <c:pt idx="52">
                  <c:v>40877</c:v>
                </c:pt>
                <c:pt idx="53">
                  <c:v>40908</c:v>
                </c:pt>
                <c:pt idx="54">
                  <c:v>40939</c:v>
                </c:pt>
                <c:pt idx="55">
                  <c:v>40968</c:v>
                </c:pt>
                <c:pt idx="56">
                  <c:v>40999</c:v>
                </c:pt>
                <c:pt idx="57">
                  <c:v>41029</c:v>
                </c:pt>
                <c:pt idx="58">
                  <c:v>41060</c:v>
                </c:pt>
                <c:pt idx="59">
                  <c:v>41090</c:v>
                </c:pt>
                <c:pt idx="60">
                  <c:v>41121</c:v>
                </c:pt>
                <c:pt idx="61">
                  <c:v>41152</c:v>
                </c:pt>
                <c:pt idx="62">
                  <c:v>41182</c:v>
                </c:pt>
                <c:pt idx="63">
                  <c:v>41213</c:v>
                </c:pt>
                <c:pt idx="64">
                  <c:v>41243</c:v>
                </c:pt>
                <c:pt idx="65">
                  <c:v>41274</c:v>
                </c:pt>
                <c:pt idx="66">
                  <c:v>41305</c:v>
                </c:pt>
                <c:pt idx="67">
                  <c:v>41333</c:v>
                </c:pt>
                <c:pt idx="68">
                  <c:v>41364</c:v>
                </c:pt>
                <c:pt idx="69">
                  <c:v>41394</c:v>
                </c:pt>
                <c:pt idx="70">
                  <c:v>41425</c:v>
                </c:pt>
                <c:pt idx="71">
                  <c:v>41455</c:v>
                </c:pt>
                <c:pt idx="72">
                  <c:v>41486</c:v>
                </c:pt>
                <c:pt idx="73">
                  <c:v>41517</c:v>
                </c:pt>
                <c:pt idx="74">
                  <c:v>41547</c:v>
                </c:pt>
                <c:pt idx="75">
                  <c:v>41578</c:v>
                </c:pt>
                <c:pt idx="76">
                  <c:v>41608</c:v>
                </c:pt>
                <c:pt idx="77">
                  <c:v>41639</c:v>
                </c:pt>
                <c:pt idx="78">
                  <c:v>41670</c:v>
                </c:pt>
                <c:pt idx="79">
                  <c:v>41698</c:v>
                </c:pt>
                <c:pt idx="80">
                  <c:v>41729</c:v>
                </c:pt>
                <c:pt idx="81">
                  <c:v>41759</c:v>
                </c:pt>
                <c:pt idx="82">
                  <c:v>41790</c:v>
                </c:pt>
                <c:pt idx="83">
                  <c:v>41820</c:v>
                </c:pt>
                <c:pt idx="84">
                  <c:v>41851</c:v>
                </c:pt>
                <c:pt idx="85">
                  <c:v>41882</c:v>
                </c:pt>
                <c:pt idx="86">
                  <c:v>41912</c:v>
                </c:pt>
                <c:pt idx="87">
                  <c:v>41943</c:v>
                </c:pt>
                <c:pt idx="88">
                  <c:v>41973</c:v>
                </c:pt>
                <c:pt idx="89">
                  <c:v>42004</c:v>
                </c:pt>
                <c:pt idx="90">
                  <c:v>42035</c:v>
                </c:pt>
                <c:pt idx="91">
                  <c:v>42063</c:v>
                </c:pt>
                <c:pt idx="92">
                  <c:v>42094</c:v>
                </c:pt>
                <c:pt idx="93">
                  <c:v>42124</c:v>
                </c:pt>
                <c:pt idx="94">
                  <c:v>42155</c:v>
                </c:pt>
                <c:pt idx="95">
                  <c:v>42185</c:v>
                </c:pt>
                <c:pt idx="96">
                  <c:v>42216</c:v>
                </c:pt>
                <c:pt idx="97">
                  <c:v>42247</c:v>
                </c:pt>
                <c:pt idx="98">
                  <c:v>42277</c:v>
                </c:pt>
                <c:pt idx="99">
                  <c:v>42308</c:v>
                </c:pt>
                <c:pt idx="100">
                  <c:v>42338</c:v>
                </c:pt>
                <c:pt idx="101">
                  <c:v>42369</c:v>
                </c:pt>
                <c:pt idx="102">
                  <c:v>42400</c:v>
                </c:pt>
                <c:pt idx="103">
                  <c:v>42429</c:v>
                </c:pt>
                <c:pt idx="104">
                  <c:v>42460</c:v>
                </c:pt>
                <c:pt idx="105">
                  <c:v>42490</c:v>
                </c:pt>
                <c:pt idx="106">
                  <c:v>42521</c:v>
                </c:pt>
                <c:pt idx="107">
                  <c:v>42551</c:v>
                </c:pt>
                <c:pt idx="108">
                  <c:v>42582</c:v>
                </c:pt>
                <c:pt idx="109">
                  <c:v>42613</c:v>
                </c:pt>
                <c:pt idx="110">
                  <c:v>42643</c:v>
                </c:pt>
                <c:pt idx="111">
                  <c:v>42674</c:v>
                </c:pt>
                <c:pt idx="112">
                  <c:v>42704</c:v>
                </c:pt>
                <c:pt idx="113">
                  <c:v>42735</c:v>
                </c:pt>
                <c:pt idx="114">
                  <c:v>42766</c:v>
                </c:pt>
                <c:pt idx="115">
                  <c:v>42794</c:v>
                </c:pt>
                <c:pt idx="116">
                  <c:v>42825</c:v>
                </c:pt>
                <c:pt idx="117">
                  <c:v>42855</c:v>
                </c:pt>
                <c:pt idx="118">
                  <c:v>42886</c:v>
                </c:pt>
                <c:pt idx="119">
                  <c:v>42916</c:v>
                </c:pt>
                <c:pt idx="120">
                  <c:v>42947</c:v>
                </c:pt>
                <c:pt idx="121">
                  <c:v>42978</c:v>
                </c:pt>
                <c:pt idx="122">
                  <c:v>43008</c:v>
                </c:pt>
                <c:pt idx="123">
                  <c:v>43039</c:v>
                </c:pt>
                <c:pt idx="124">
                  <c:v>43069</c:v>
                </c:pt>
                <c:pt idx="125">
                  <c:v>43100</c:v>
                </c:pt>
                <c:pt idx="126">
                  <c:v>43131</c:v>
                </c:pt>
                <c:pt idx="127">
                  <c:v>43159</c:v>
                </c:pt>
                <c:pt idx="128">
                  <c:v>43190</c:v>
                </c:pt>
                <c:pt idx="129">
                  <c:v>43220</c:v>
                </c:pt>
                <c:pt idx="130">
                  <c:v>43251</c:v>
                </c:pt>
                <c:pt idx="131">
                  <c:v>43281</c:v>
                </c:pt>
                <c:pt idx="132">
                  <c:v>43312</c:v>
                </c:pt>
                <c:pt idx="133">
                  <c:v>43343</c:v>
                </c:pt>
                <c:pt idx="134">
                  <c:v>43373</c:v>
                </c:pt>
                <c:pt idx="135">
                  <c:v>43404</c:v>
                </c:pt>
                <c:pt idx="136">
                  <c:v>43434</c:v>
                </c:pt>
                <c:pt idx="137">
                  <c:v>43465</c:v>
                </c:pt>
                <c:pt idx="138">
                  <c:v>43496</c:v>
                </c:pt>
                <c:pt idx="139">
                  <c:v>43524</c:v>
                </c:pt>
                <c:pt idx="140">
                  <c:v>43555</c:v>
                </c:pt>
                <c:pt idx="141">
                  <c:v>43585</c:v>
                </c:pt>
                <c:pt idx="142">
                  <c:v>43616</c:v>
                </c:pt>
                <c:pt idx="143">
                  <c:v>43646</c:v>
                </c:pt>
                <c:pt idx="144">
                  <c:v>43677</c:v>
                </c:pt>
                <c:pt idx="145">
                  <c:v>43708</c:v>
                </c:pt>
                <c:pt idx="146">
                  <c:v>43738</c:v>
                </c:pt>
                <c:pt idx="147">
                  <c:v>43769</c:v>
                </c:pt>
                <c:pt idx="148">
                  <c:v>43799</c:v>
                </c:pt>
                <c:pt idx="149">
                  <c:v>43830</c:v>
                </c:pt>
                <c:pt idx="150">
                  <c:v>43861</c:v>
                </c:pt>
                <c:pt idx="151">
                  <c:v>43890</c:v>
                </c:pt>
                <c:pt idx="152">
                  <c:v>43921</c:v>
                </c:pt>
                <c:pt idx="153">
                  <c:v>43951</c:v>
                </c:pt>
                <c:pt idx="154">
                  <c:v>43982</c:v>
                </c:pt>
                <c:pt idx="155">
                  <c:v>44012</c:v>
                </c:pt>
                <c:pt idx="156">
                  <c:v>44043</c:v>
                </c:pt>
                <c:pt idx="157">
                  <c:v>44074</c:v>
                </c:pt>
                <c:pt idx="158">
                  <c:v>44104</c:v>
                </c:pt>
                <c:pt idx="159">
                  <c:v>44135</c:v>
                </c:pt>
                <c:pt idx="160">
                  <c:v>44165</c:v>
                </c:pt>
                <c:pt idx="161">
                  <c:v>44196</c:v>
                </c:pt>
                <c:pt idx="162">
                  <c:v>44227</c:v>
                </c:pt>
                <c:pt idx="163">
                  <c:v>44255</c:v>
                </c:pt>
                <c:pt idx="164">
                  <c:v>44286</c:v>
                </c:pt>
                <c:pt idx="165">
                  <c:v>44316</c:v>
                </c:pt>
                <c:pt idx="166">
                  <c:v>44347</c:v>
                </c:pt>
                <c:pt idx="167">
                  <c:v>44377</c:v>
                </c:pt>
                <c:pt idx="168">
                  <c:v>44408</c:v>
                </c:pt>
                <c:pt idx="169">
                  <c:v>44439</c:v>
                </c:pt>
                <c:pt idx="170">
                  <c:v>44469</c:v>
                </c:pt>
                <c:pt idx="171">
                  <c:v>44500</c:v>
                </c:pt>
                <c:pt idx="172">
                  <c:v>44530</c:v>
                </c:pt>
                <c:pt idx="173">
                  <c:v>44561</c:v>
                </c:pt>
                <c:pt idx="174">
                  <c:v>44592</c:v>
                </c:pt>
                <c:pt idx="175">
                  <c:v>44620</c:v>
                </c:pt>
                <c:pt idx="176">
                  <c:v>44651</c:v>
                </c:pt>
                <c:pt idx="177">
                  <c:v>44681</c:v>
                </c:pt>
                <c:pt idx="178">
                  <c:v>44712</c:v>
                </c:pt>
                <c:pt idx="179">
                  <c:v>44742</c:v>
                </c:pt>
                <c:pt idx="180">
                  <c:v>44773</c:v>
                </c:pt>
                <c:pt idx="181">
                  <c:v>44804</c:v>
                </c:pt>
                <c:pt idx="182">
                  <c:v>44834</c:v>
                </c:pt>
                <c:pt idx="183">
                  <c:v>44865</c:v>
                </c:pt>
                <c:pt idx="184">
                  <c:v>44895</c:v>
                </c:pt>
                <c:pt idx="185">
                  <c:v>44926</c:v>
                </c:pt>
                <c:pt idx="186">
                  <c:v>44957</c:v>
                </c:pt>
                <c:pt idx="187">
                  <c:v>44985</c:v>
                </c:pt>
                <c:pt idx="188">
                  <c:v>45016</c:v>
                </c:pt>
                <c:pt idx="189">
                  <c:v>45046</c:v>
                </c:pt>
                <c:pt idx="190">
                  <c:v>45077</c:v>
                </c:pt>
                <c:pt idx="191">
                  <c:v>45107</c:v>
                </c:pt>
                <c:pt idx="192">
                  <c:v>45138</c:v>
                </c:pt>
                <c:pt idx="193">
                  <c:v>45169</c:v>
                </c:pt>
                <c:pt idx="194">
                  <c:v>45199</c:v>
                </c:pt>
                <c:pt idx="195">
                  <c:v>45230</c:v>
                </c:pt>
                <c:pt idx="196">
                  <c:v>45260</c:v>
                </c:pt>
                <c:pt idx="197">
                  <c:v>45291</c:v>
                </c:pt>
                <c:pt idx="198">
                  <c:v>45322</c:v>
                </c:pt>
                <c:pt idx="199">
                  <c:v>45351</c:v>
                </c:pt>
                <c:pt idx="200">
                  <c:v>45382</c:v>
                </c:pt>
                <c:pt idx="201">
                  <c:v>45412</c:v>
                </c:pt>
                <c:pt idx="202">
                  <c:v>45443</c:v>
                </c:pt>
                <c:pt idx="203">
                  <c:v>45473</c:v>
                </c:pt>
                <c:pt idx="204">
                  <c:v>45504</c:v>
                </c:pt>
                <c:pt idx="205">
                  <c:v>45535</c:v>
                </c:pt>
                <c:pt idx="206">
                  <c:v>45565</c:v>
                </c:pt>
                <c:pt idx="207">
                  <c:v>45596</c:v>
                </c:pt>
                <c:pt idx="208">
                  <c:v>45626</c:v>
                </c:pt>
                <c:pt idx="209">
                  <c:v>45657</c:v>
                </c:pt>
                <c:pt idx="210">
                  <c:v>45688</c:v>
                </c:pt>
                <c:pt idx="211">
                  <c:v>45716</c:v>
                </c:pt>
                <c:pt idx="212">
                  <c:v>45747</c:v>
                </c:pt>
                <c:pt idx="213">
                  <c:v>45777</c:v>
                </c:pt>
                <c:pt idx="214">
                  <c:v>45808</c:v>
                </c:pt>
                <c:pt idx="215">
                  <c:v>45838</c:v>
                </c:pt>
                <c:pt idx="216">
                  <c:v>45839</c:v>
                </c:pt>
                <c:pt idx="217">
                  <c:v>45870</c:v>
                </c:pt>
                <c:pt idx="218">
                  <c:v>45901</c:v>
                </c:pt>
                <c:pt idx="219">
                  <c:v>45931</c:v>
                </c:pt>
                <c:pt idx="220">
                  <c:v>45962</c:v>
                </c:pt>
                <c:pt idx="221">
                  <c:v>45992</c:v>
                </c:pt>
                <c:pt idx="222">
                  <c:v>46033</c:v>
                </c:pt>
                <c:pt idx="223">
                  <c:v>46054</c:v>
                </c:pt>
                <c:pt idx="224">
                  <c:v>46082</c:v>
                </c:pt>
                <c:pt idx="225">
                  <c:v>46113</c:v>
                </c:pt>
                <c:pt idx="226">
                  <c:v>46153</c:v>
                </c:pt>
                <c:pt idx="227">
                  <c:v>46174</c:v>
                </c:pt>
              </c:numCache>
            </c:numRef>
          </c:cat>
          <c:val>
            <c:numRef>
              <c:f>CommunityTimes!$K$4:$K$231</c:f>
              <c:numCache>
                <c:formatCode>#,##0</c:formatCode>
                <c:ptCount val="228"/>
                <c:pt idx="0">
                  <c:v>229.87177280550773</c:v>
                </c:pt>
                <c:pt idx="1">
                  <c:v>221.38035023879917</c:v>
                </c:pt>
                <c:pt idx="2">
                  <c:v>213.12035885592468</c:v>
                </c:pt>
                <c:pt idx="3">
                  <c:v>212.60697784878448</c:v>
                </c:pt>
                <c:pt idx="4">
                  <c:v>211.04148574867804</c:v>
                </c:pt>
                <c:pt idx="5">
                  <c:v>225.98062483818072</c:v>
                </c:pt>
                <c:pt idx="6">
                  <c:v>237.88444562146893</c:v>
                </c:pt>
                <c:pt idx="7">
                  <c:v>239.56208464498076</c:v>
                </c:pt>
                <c:pt idx="8">
                  <c:v>243.83931158624929</c:v>
                </c:pt>
                <c:pt idx="9">
                  <c:v>247.09825652707201</c:v>
                </c:pt>
                <c:pt idx="10">
                  <c:v>244.91772449459333</c:v>
                </c:pt>
                <c:pt idx="11">
                  <c:v>245.38002967988129</c:v>
                </c:pt>
                <c:pt idx="12">
                  <c:v>243.72708065785659</c:v>
                </c:pt>
                <c:pt idx="13">
                  <c:v>236.43471625366482</c:v>
                </c:pt>
                <c:pt idx="14">
                  <c:v>230.02762732338385</c:v>
                </c:pt>
                <c:pt idx="15">
                  <c:v>226.61347313438569</c:v>
                </c:pt>
                <c:pt idx="16">
                  <c:v>224.38695900857959</c:v>
                </c:pt>
                <c:pt idx="17">
                  <c:v>229.0270717806531</c:v>
                </c:pt>
                <c:pt idx="18">
                  <c:v>235.55507525445043</c:v>
                </c:pt>
                <c:pt idx="19">
                  <c:v>236.44574368568755</c:v>
                </c:pt>
                <c:pt idx="20">
                  <c:v>237.92388635566468</c:v>
                </c:pt>
                <c:pt idx="21">
                  <c:v>236.04857621440536</c:v>
                </c:pt>
                <c:pt idx="22">
                  <c:v>234.42824977484239</c:v>
                </c:pt>
                <c:pt idx="23">
                  <c:v>231.16790797138853</c:v>
                </c:pt>
                <c:pt idx="24">
                  <c:v>226.09934696499303</c:v>
                </c:pt>
                <c:pt idx="25">
                  <c:v>220.20926439972243</c:v>
                </c:pt>
                <c:pt idx="26">
                  <c:v>209.16659994662396</c:v>
                </c:pt>
                <c:pt idx="27">
                  <c:v>209.2272832907274</c:v>
                </c:pt>
                <c:pt idx="28">
                  <c:v>205.79339414495999</c:v>
                </c:pt>
                <c:pt idx="29">
                  <c:v>208.79020699310024</c:v>
                </c:pt>
                <c:pt idx="30">
                  <c:v>217.70651050637272</c:v>
                </c:pt>
                <c:pt idx="31">
                  <c:v>218.63907653736334</c:v>
                </c:pt>
                <c:pt idx="32">
                  <c:v>217.51547245316866</c:v>
                </c:pt>
                <c:pt idx="33">
                  <c:v>218.18991243432575</c:v>
                </c:pt>
                <c:pt idx="34">
                  <c:v>218.58451553411831</c:v>
                </c:pt>
                <c:pt idx="35">
                  <c:v>216.16505977632087</c:v>
                </c:pt>
                <c:pt idx="36">
                  <c:v>213.05213022087301</c:v>
                </c:pt>
                <c:pt idx="37">
                  <c:v>208.56907693354194</c:v>
                </c:pt>
                <c:pt idx="38">
                  <c:v>199.07735315398276</c:v>
                </c:pt>
                <c:pt idx="39">
                  <c:v>197.91728578504211</c:v>
                </c:pt>
                <c:pt idx="40">
                  <c:v>197.68545154444706</c:v>
                </c:pt>
                <c:pt idx="41">
                  <c:v>196.97699386503066</c:v>
                </c:pt>
                <c:pt idx="42">
                  <c:v>204.90156024372203</c:v>
                </c:pt>
                <c:pt idx="43">
                  <c:v>206.96541445194657</c:v>
                </c:pt>
                <c:pt idx="44">
                  <c:v>207.96184702508441</c:v>
                </c:pt>
                <c:pt idx="45">
                  <c:v>212.49405888140467</c:v>
                </c:pt>
                <c:pt idx="46">
                  <c:v>212.67799438671017</c:v>
                </c:pt>
                <c:pt idx="47">
                  <c:v>208.34716124148372</c:v>
                </c:pt>
                <c:pt idx="48">
                  <c:v>208.6178764938708</c:v>
                </c:pt>
                <c:pt idx="49">
                  <c:v>201.89073634204274</c:v>
                </c:pt>
                <c:pt idx="50">
                  <c:v>191.22719154364862</c:v>
                </c:pt>
                <c:pt idx="51">
                  <c:v>191.9381412967526</c:v>
                </c:pt>
                <c:pt idx="52">
                  <c:v>189.87438752783964</c:v>
                </c:pt>
                <c:pt idx="53">
                  <c:v>188.39307116104868</c:v>
                </c:pt>
                <c:pt idx="54">
                  <c:v>198.21396493146406</c:v>
                </c:pt>
                <c:pt idx="55">
                  <c:v>197.11757131150739</c:v>
                </c:pt>
                <c:pt idx="56">
                  <c:v>193.37642204311442</c:v>
                </c:pt>
                <c:pt idx="57">
                  <c:v>196.6730121833921</c:v>
                </c:pt>
                <c:pt idx="58">
                  <c:v>193.9251929546804</c:v>
                </c:pt>
                <c:pt idx="59">
                  <c:v>189.45320392983572</c:v>
                </c:pt>
                <c:pt idx="60">
                  <c:v>188.49303114773966</c:v>
                </c:pt>
                <c:pt idx="61">
                  <c:v>179.75032245456322</c:v>
                </c:pt>
                <c:pt idx="62">
                  <c:v>173.33107642873537</c:v>
                </c:pt>
                <c:pt idx="63">
                  <c:v>173.60650658404339</c:v>
                </c:pt>
                <c:pt idx="64">
                  <c:v>171.89623049408436</c:v>
                </c:pt>
                <c:pt idx="65">
                  <c:v>170.65739192739431</c:v>
                </c:pt>
                <c:pt idx="66">
                  <c:v>181.43013976269899</c:v>
                </c:pt>
                <c:pt idx="67">
                  <c:v>182.64719456433485</c:v>
                </c:pt>
                <c:pt idx="68">
                  <c:v>180.89460890702318</c:v>
                </c:pt>
                <c:pt idx="69">
                  <c:v>184.15073779795688</c:v>
                </c:pt>
                <c:pt idx="70">
                  <c:v>185.13491627779302</c:v>
                </c:pt>
                <c:pt idx="71">
                  <c:v>185.87912860154603</c:v>
                </c:pt>
                <c:pt idx="72">
                  <c:v>186.9257329607351</c:v>
                </c:pt>
                <c:pt idx="73">
                  <c:v>178.89971267031237</c:v>
                </c:pt>
                <c:pt idx="74">
                  <c:v>173.64944767841592</c:v>
                </c:pt>
                <c:pt idx="75">
                  <c:v>175.93734290023309</c:v>
                </c:pt>
                <c:pt idx="76">
                  <c:v>173.65383382925154</c:v>
                </c:pt>
                <c:pt idx="77">
                  <c:v>176.79445274561076</c:v>
                </c:pt>
                <c:pt idx="78">
                  <c:v>186.38058618688333</c:v>
                </c:pt>
                <c:pt idx="79">
                  <c:v>187.78513850212516</c:v>
                </c:pt>
                <c:pt idx="80">
                  <c:v>190.41885625965998</c:v>
                </c:pt>
                <c:pt idx="81">
                  <c:v>194.6611686613698</c:v>
                </c:pt>
                <c:pt idx="82">
                  <c:v>195.69392453207888</c:v>
                </c:pt>
                <c:pt idx="83">
                  <c:v>198.79809660253787</c:v>
                </c:pt>
                <c:pt idx="84">
                  <c:v>198.80370911656505</c:v>
                </c:pt>
                <c:pt idx="85">
                  <c:v>191.89648012655724</c:v>
                </c:pt>
                <c:pt idx="86">
                  <c:v>188.03300169861683</c:v>
                </c:pt>
                <c:pt idx="87">
                  <c:v>188.49306883365202</c:v>
                </c:pt>
                <c:pt idx="88">
                  <c:v>187.66697199055102</c:v>
                </c:pt>
                <c:pt idx="89">
                  <c:v>191.0901369728509</c:v>
                </c:pt>
                <c:pt idx="90">
                  <c:v>201.91905669121056</c:v>
                </c:pt>
                <c:pt idx="91">
                  <c:v>203.10428773362651</c:v>
                </c:pt>
                <c:pt idx="92">
                  <c:v>207.30766341096918</c:v>
                </c:pt>
                <c:pt idx="93">
                  <c:v>211.50180505415162</c:v>
                </c:pt>
                <c:pt idx="94">
                  <c:v>216.02270815811607</c:v>
                </c:pt>
                <c:pt idx="95">
                  <c:v>218.0721909789969</c:v>
                </c:pt>
                <c:pt idx="96">
                  <c:v>216.79944913065933</c:v>
                </c:pt>
                <c:pt idx="97">
                  <c:v>211.48635036914095</c:v>
                </c:pt>
                <c:pt idx="98">
                  <c:v>204.86658506731945</c:v>
                </c:pt>
                <c:pt idx="99">
                  <c:v>203.89288854693339</c:v>
                </c:pt>
                <c:pt idx="100">
                  <c:v>204.05654978962133</c:v>
                </c:pt>
                <c:pt idx="101">
                  <c:v>206.03357396585309</c:v>
                </c:pt>
                <c:pt idx="102">
                  <c:v>213.4104473202151</c:v>
                </c:pt>
                <c:pt idx="103">
                  <c:v>217.44911610129</c:v>
                </c:pt>
                <c:pt idx="104">
                  <c:v>221.48327092644038</c:v>
                </c:pt>
                <c:pt idx="105">
                  <c:v>221.00335263639136</c:v>
                </c:pt>
                <c:pt idx="106">
                  <c:v>222.0438649932984</c:v>
                </c:pt>
                <c:pt idx="107">
                  <c:v>224.17595054095827</c:v>
                </c:pt>
                <c:pt idx="108">
                  <c:v>222.61762527770921</c:v>
                </c:pt>
                <c:pt idx="109">
                  <c:v>214.29946140035906</c:v>
                </c:pt>
                <c:pt idx="110">
                  <c:v>206.31354154527443</c:v>
                </c:pt>
                <c:pt idx="111">
                  <c:v>208.65662401981015</c:v>
                </c:pt>
                <c:pt idx="112">
                  <c:v>208.67715693842408</c:v>
                </c:pt>
                <c:pt idx="113">
                  <c:v>211.78319552529183</c:v>
                </c:pt>
              </c:numCache>
            </c:numRef>
          </c:val>
        </c:ser>
        <c:ser>
          <c:idx val="1"/>
          <c:order val="1"/>
          <c:tx>
            <c:strRef>
              <c:f>CommunityTimes!$M$3</c:f>
              <c:strCache>
                <c:ptCount val="1"/>
                <c:pt idx="0">
                  <c:v>2016 Forecast</c:v>
                </c:pt>
              </c:strCache>
            </c:strRef>
          </c:tx>
          <c:spPr>
            <a:ln>
              <a:solidFill>
                <a:srgbClr val="008000">
                  <a:alpha val="40000"/>
                </a:srgbClr>
              </a:solidFill>
            </a:ln>
          </c:spPr>
          <c:marker>
            <c:symbol val="none"/>
          </c:marker>
          <c:cat>
            <c:numRef>
              <c:f>CommunityTimes!$A$4:$A$231</c:f>
              <c:numCache>
                <c:formatCode>mmm\-yy</c:formatCode>
                <c:ptCount val="228"/>
                <c:pt idx="0">
                  <c:v>39294</c:v>
                </c:pt>
                <c:pt idx="1">
                  <c:v>39325</c:v>
                </c:pt>
                <c:pt idx="2">
                  <c:v>39355</c:v>
                </c:pt>
                <c:pt idx="3">
                  <c:v>39386</c:v>
                </c:pt>
                <c:pt idx="4">
                  <c:v>39416</c:v>
                </c:pt>
                <c:pt idx="5">
                  <c:v>39447</c:v>
                </c:pt>
                <c:pt idx="6">
                  <c:v>39478</c:v>
                </c:pt>
                <c:pt idx="7">
                  <c:v>39507</c:v>
                </c:pt>
                <c:pt idx="8">
                  <c:v>39538</c:v>
                </c:pt>
                <c:pt idx="9">
                  <c:v>39568</c:v>
                </c:pt>
                <c:pt idx="10">
                  <c:v>39599</c:v>
                </c:pt>
                <c:pt idx="11">
                  <c:v>39629</c:v>
                </c:pt>
                <c:pt idx="12">
                  <c:v>39660</c:v>
                </c:pt>
                <c:pt idx="13">
                  <c:v>39691</c:v>
                </c:pt>
                <c:pt idx="14">
                  <c:v>39721</c:v>
                </c:pt>
                <c:pt idx="15">
                  <c:v>39752</c:v>
                </c:pt>
                <c:pt idx="16">
                  <c:v>39782</c:v>
                </c:pt>
                <c:pt idx="17">
                  <c:v>39813</c:v>
                </c:pt>
                <c:pt idx="18">
                  <c:v>39844</c:v>
                </c:pt>
                <c:pt idx="19">
                  <c:v>39872</c:v>
                </c:pt>
                <c:pt idx="20">
                  <c:v>39903</c:v>
                </c:pt>
                <c:pt idx="21">
                  <c:v>39933</c:v>
                </c:pt>
                <c:pt idx="22">
                  <c:v>39964</c:v>
                </c:pt>
                <c:pt idx="23">
                  <c:v>39994</c:v>
                </c:pt>
                <c:pt idx="24">
                  <c:v>40025</c:v>
                </c:pt>
                <c:pt idx="25">
                  <c:v>40056</c:v>
                </c:pt>
                <c:pt idx="26">
                  <c:v>40086</c:v>
                </c:pt>
                <c:pt idx="27">
                  <c:v>40117</c:v>
                </c:pt>
                <c:pt idx="28">
                  <c:v>40147</c:v>
                </c:pt>
                <c:pt idx="29">
                  <c:v>40178</c:v>
                </c:pt>
                <c:pt idx="30">
                  <c:v>40209</c:v>
                </c:pt>
                <c:pt idx="31">
                  <c:v>40237</c:v>
                </c:pt>
                <c:pt idx="32">
                  <c:v>40268</c:v>
                </c:pt>
                <c:pt idx="33">
                  <c:v>40298</c:v>
                </c:pt>
                <c:pt idx="34">
                  <c:v>40329</c:v>
                </c:pt>
                <c:pt idx="35">
                  <c:v>40359</c:v>
                </c:pt>
                <c:pt idx="36">
                  <c:v>40390</c:v>
                </c:pt>
                <c:pt idx="37">
                  <c:v>40421</c:v>
                </c:pt>
                <c:pt idx="38">
                  <c:v>40451</c:v>
                </c:pt>
                <c:pt idx="39">
                  <c:v>40482</c:v>
                </c:pt>
                <c:pt idx="40">
                  <c:v>40512</c:v>
                </c:pt>
                <c:pt idx="41">
                  <c:v>40543</c:v>
                </c:pt>
                <c:pt idx="42">
                  <c:v>40574</c:v>
                </c:pt>
                <c:pt idx="43">
                  <c:v>40602</c:v>
                </c:pt>
                <c:pt idx="44">
                  <c:v>40633</c:v>
                </c:pt>
                <c:pt idx="45">
                  <c:v>40663</c:v>
                </c:pt>
                <c:pt idx="46">
                  <c:v>40694</c:v>
                </c:pt>
                <c:pt idx="47">
                  <c:v>40724</c:v>
                </c:pt>
                <c:pt idx="48">
                  <c:v>40755</c:v>
                </c:pt>
                <c:pt idx="49">
                  <c:v>40786</c:v>
                </c:pt>
                <c:pt idx="50">
                  <c:v>40816</c:v>
                </c:pt>
                <c:pt idx="51">
                  <c:v>40847</c:v>
                </c:pt>
                <c:pt idx="52">
                  <c:v>40877</c:v>
                </c:pt>
                <c:pt idx="53">
                  <c:v>40908</c:v>
                </c:pt>
                <c:pt idx="54">
                  <c:v>40939</c:v>
                </c:pt>
                <c:pt idx="55">
                  <c:v>40968</c:v>
                </c:pt>
                <c:pt idx="56">
                  <c:v>40999</c:v>
                </c:pt>
                <c:pt idx="57">
                  <c:v>41029</c:v>
                </c:pt>
                <c:pt idx="58">
                  <c:v>41060</c:v>
                </c:pt>
                <c:pt idx="59">
                  <c:v>41090</c:v>
                </c:pt>
                <c:pt idx="60">
                  <c:v>41121</c:v>
                </c:pt>
                <c:pt idx="61">
                  <c:v>41152</c:v>
                </c:pt>
                <c:pt idx="62">
                  <c:v>41182</c:v>
                </c:pt>
                <c:pt idx="63">
                  <c:v>41213</c:v>
                </c:pt>
                <c:pt idx="64">
                  <c:v>41243</c:v>
                </c:pt>
                <c:pt idx="65">
                  <c:v>41274</c:v>
                </c:pt>
                <c:pt idx="66">
                  <c:v>41305</c:v>
                </c:pt>
                <c:pt idx="67">
                  <c:v>41333</c:v>
                </c:pt>
                <c:pt idx="68">
                  <c:v>41364</c:v>
                </c:pt>
                <c:pt idx="69">
                  <c:v>41394</c:v>
                </c:pt>
                <c:pt idx="70">
                  <c:v>41425</c:v>
                </c:pt>
                <c:pt idx="71">
                  <c:v>41455</c:v>
                </c:pt>
                <c:pt idx="72">
                  <c:v>41486</c:v>
                </c:pt>
                <c:pt idx="73">
                  <c:v>41517</c:v>
                </c:pt>
                <c:pt idx="74">
                  <c:v>41547</c:v>
                </c:pt>
                <c:pt idx="75">
                  <c:v>41578</c:v>
                </c:pt>
                <c:pt idx="76">
                  <c:v>41608</c:v>
                </c:pt>
                <c:pt idx="77">
                  <c:v>41639</c:v>
                </c:pt>
                <c:pt idx="78">
                  <c:v>41670</c:v>
                </c:pt>
                <c:pt idx="79">
                  <c:v>41698</c:v>
                </c:pt>
                <c:pt idx="80">
                  <c:v>41729</c:v>
                </c:pt>
                <c:pt idx="81">
                  <c:v>41759</c:v>
                </c:pt>
                <c:pt idx="82">
                  <c:v>41790</c:v>
                </c:pt>
                <c:pt idx="83">
                  <c:v>41820</c:v>
                </c:pt>
                <c:pt idx="84">
                  <c:v>41851</c:v>
                </c:pt>
                <c:pt idx="85">
                  <c:v>41882</c:v>
                </c:pt>
                <c:pt idx="86">
                  <c:v>41912</c:v>
                </c:pt>
                <c:pt idx="87">
                  <c:v>41943</c:v>
                </c:pt>
                <c:pt idx="88">
                  <c:v>41973</c:v>
                </c:pt>
                <c:pt idx="89">
                  <c:v>42004</c:v>
                </c:pt>
                <c:pt idx="90">
                  <c:v>42035</c:v>
                </c:pt>
                <c:pt idx="91">
                  <c:v>42063</c:v>
                </c:pt>
                <c:pt idx="92">
                  <c:v>42094</c:v>
                </c:pt>
                <c:pt idx="93">
                  <c:v>42124</c:v>
                </c:pt>
                <c:pt idx="94">
                  <c:v>42155</c:v>
                </c:pt>
                <c:pt idx="95">
                  <c:v>42185</c:v>
                </c:pt>
                <c:pt idx="96">
                  <c:v>42216</c:v>
                </c:pt>
                <c:pt idx="97">
                  <c:v>42247</c:v>
                </c:pt>
                <c:pt idx="98">
                  <c:v>42277</c:v>
                </c:pt>
                <c:pt idx="99">
                  <c:v>42308</c:v>
                </c:pt>
                <c:pt idx="100">
                  <c:v>42338</c:v>
                </c:pt>
                <c:pt idx="101">
                  <c:v>42369</c:v>
                </c:pt>
                <c:pt idx="102">
                  <c:v>42400</c:v>
                </c:pt>
                <c:pt idx="103">
                  <c:v>42429</c:v>
                </c:pt>
                <c:pt idx="104">
                  <c:v>42460</c:v>
                </c:pt>
                <c:pt idx="105">
                  <c:v>42490</c:v>
                </c:pt>
                <c:pt idx="106">
                  <c:v>42521</c:v>
                </c:pt>
                <c:pt idx="107">
                  <c:v>42551</c:v>
                </c:pt>
                <c:pt idx="108">
                  <c:v>42582</c:v>
                </c:pt>
                <c:pt idx="109">
                  <c:v>42613</c:v>
                </c:pt>
                <c:pt idx="110">
                  <c:v>42643</c:v>
                </c:pt>
                <c:pt idx="111">
                  <c:v>42674</c:v>
                </c:pt>
                <c:pt idx="112">
                  <c:v>42704</c:v>
                </c:pt>
                <c:pt idx="113">
                  <c:v>42735</c:v>
                </c:pt>
                <c:pt idx="114">
                  <c:v>42766</c:v>
                </c:pt>
                <c:pt idx="115">
                  <c:v>42794</c:v>
                </c:pt>
                <c:pt idx="116">
                  <c:v>42825</c:v>
                </c:pt>
                <c:pt idx="117">
                  <c:v>42855</c:v>
                </c:pt>
                <c:pt idx="118">
                  <c:v>42886</c:v>
                </c:pt>
                <c:pt idx="119">
                  <c:v>42916</c:v>
                </c:pt>
                <c:pt idx="120">
                  <c:v>42947</c:v>
                </c:pt>
                <c:pt idx="121">
                  <c:v>42978</c:v>
                </c:pt>
                <c:pt idx="122">
                  <c:v>43008</c:v>
                </c:pt>
                <c:pt idx="123">
                  <c:v>43039</c:v>
                </c:pt>
                <c:pt idx="124">
                  <c:v>43069</c:v>
                </c:pt>
                <c:pt idx="125">
                  <c:v>43100</c:v>
                </c:pt>
                <c:pt idx="126">
                  <c:v>43131</c:v>
                </c:pt>
                <c:pt idx="127">
                  <c:v>43159</c:v>
                </c:pt>
                <c:pt idx="128">
                  <c:v>43190</c:v>
                </c:pt>
                <c:pt idx="129">
                  <c:v>43220</c:v>
                </c:pt>
                <c:pt idx="130">
                  <c:v>43251</c:v>
                </c:pt>
                <c:pt idx="131">
                  <c:v>43281</c:v>
                </c:pt>
                <c:pt idx="132">
                  <c:v>43312</c:v>
                </c:pt>
                <c:pt idx="133">
                  <c:v>43343</c:v>
                </c:pt>
                <c:pt idx="134">
                  <c:v>43373</c:v>
                </c:pt>
                <c:pt idx="135">
                  <c:v>43404</c:v>
                </c:pt>
                <c:pt idx="136">
                  <c:v>43434</c:v>
                </c:pt>
                <c:pt idx="137">
                  <c:v>43465</c:v>
                </c:pt>
                <c:pt idx="138">
                  <c:v>43496</c:v>
                </c:pt>
                <c:pt idx="139">
                  <c:v>43524</c:v>
                </c:pt>
                <c:pt idx="140">
                  <c:v>43555</c:v>
                </c:pt>
                <c:pt idx="141">
                  <c:v>43585</c:v>
                </c:pt>
                <c:pt idx="142">
                  <c:v>43616</c:v>
                </c:pt>
                <c:pt idx="143">
                  <c:v>43646</c:v>
                </c:pt>
                <c:pt idx="144">
                  <c:v>43677</c:v>
                </c:pt>
                <c:pt idx="145">
                  <c:v>43708</c:v>
                </c:pt>
                <c:pt idx="146">
                  <c:v>43738</c:v>
                </c:pt>
                <c:pt idx="147">
                  <c:v>43769</c:v>
                </c:pt>
                <c:pt idx="148">
                  <c:v>43799</c:v>
                </c:pt>
                <c:pt idx="149">
                  <c:v>43830</c:v>
                </c:pt>
                <c:pt idx="150">
                  <c:v>43861</c:v>
                </c:pt>
                <c:pt idx="151">
                  <c:v>43890</c:v>
                </c:pt>
                <c:pt idx="152">
                  <c:v>43921</c:v>
                </c:pt>
                <c:pt idx="153">
                  <c:v>43951</c:v>
                </c:pt>
                <c:pt idx="154">
                  <c:v>43982</c:v>
                </c:pt>
                <c:pt idx="155">
                  <c:v>44012</c:v>
                </c:pt>
                <c:pt idx="156">
                  <c:v>44043</c:v>
                </c:pt>
                <c:pt idx="157">
                  <c:v>44074</c:v>
                </c:pt>
                <c:pt idx="158">
                  <c:v>44104</c:v>
                </c:pt>
                <c:pt idx="159">
                  <c:v>44135</c:v>
                </c:pt>
                <c:pt idx="160">
                  <c:v>44165</c:v>
                </c:pt>
                <c:pt idx="161">
                  <c:v>44196</c:v>
                </c:pt>
                <c:pt idx="162">
                  <c:v>44227</c:v>
                </c:pt>
                <c:pt idx="163">
                  <c:v>44255</c:v>
                </c:pt>
                <c:pt idx="164">
                  <c:v>44286</c:v>
                </c:pt>
                <c:pt idx="165">
                  <c:v>44316</c:v>
                </c:pt>
                <c:pt idx="166">
                  <c:v>44347</c:v>
                </c:pt>
                <c:pt idx="167">
                  <c:v>44377</c:v>
                </c:pt>
                <c:pt idx="168">
                  <c:v>44408</c:v>
                </c:pt>
                <c:pt idx="169">
                  <c:v>44439</c:v>
                </c:pt>
                <c:pt idx="170">
                  <c:v>44469</c:v>
                </c:pt>
                <c:pt idx="171">
                  <c:v>44500</c:v>
                </c:pt>
                <c:pt idx="172">
                  <c:v>44530</c:v>
                </c:pt>
                <c:pt idx="173">
                  <c:v>44561</c:v>
                </c:pt>
                <c:pt idx="174">
                  <c:v>44592</c:v>
                </c:pt>
                <c:pt idx="175">
                  <c:v>44620</c:v>
                </c:pt>
                <c:pt idx="176">
                  <c:v>44651</c:v>
                </c:pt>
                <c:pt idx="177">
                  <c:v>44681</c:v>
                </c:pt>
                <c:pt idx="178">
                  <c:v>44712</c:v>
                </c:pt>
                <c:pt idx="179">
                  <c:v>44742</c:v>
                </c:pt>
                <c:pt idx="180">
                  <c:v>44773</c:v>
                </c:pt>
                <c:pt idx="181">
                  <c:v>44804</c:v>
                </c:pt>
                <c:pt idx="182">
                  <c:v>44834</c:v>
                </c:pt>
                <c:pt idx="183">
                  <c:v>44865</c:v>
                </c:pt>
                <c:pt idx="184">
                  <c:v>44895</c:v>
                </c:pt>
                <c:pt idx="185">
                  <c:v>44926</c:v>
                </c:pt>
                <c:pt idx="186">
                  <c:v>44957</c:v>
                </c:pt>
                <c:pt idx="187">
                  <c:v>44985</c:v>
                </c:pt>
                <c:pt idx="188">
                  <c:v>45016</c:v>
                </c:pt>
                <c:pt idx="189">
                  <c:v>45046</c:v>
                </c:pt>
                <c:pt idx="190">
                  <c:v>45077</c:v>
                </c:pt>
                <c:pt idx="191">
                  <c:v>45107</c:v>
                </c:pt>
                <c:pt idx="192">
                  <c:v>45138</c:v>
                </c:pt>
                <c:pt idx="193">
                  <c:v>45169</c:v>
                </c:pt>
                <c:pt idx="194">
                  <c:v>45199</c:v>
                </c:pt>
                <c:pt idx="195">
                  <c:v>45230</c:v>
                </c:pt>
                <c:pt idx="196">
                  <c:v>45260</c:v>
                </c:pt>
                <c:pt idx="197">
                  <c:v>45291</c:v>
                </c:pt>
                <c:pt idx="198">
                  <c:v>45322</c:v>
                </c:pt>
                <c:pt idx="199">
                  <c:v>45351</c:v>
                </c:pt>
                <c:pt idx="200">
                  <c:v>45382</c:v>
                </c:pt>
                <c:pt idx="201">
                  <c:v>45412</c:v>
                </c:pt>
                <c:pt idx="202">
                  <c:v>45443</c:v>
                </c:pt>
                <c:pt idx="203">
                  <c:v>45473</c:v>
                </c:pt>
                <c:pt idx="204">
                  <c:v>45504</c:v>
                </c:pt>
                <c:pt idx="205">
                  <c:v>45535</c:v>
                </c:pt>
                <c:pt idx="206">
                  <c:v>45565</c:v>
                </c:pt>
                <c:pt idx="207">
                  <c:v>45596</c:v>
                </c:pt>
                <c:pt idx="208">
                  <c:v>45626</c:v>
                </c:pt>
                <c:pt idx="209">
                  <c:v>45657</c:v>
                </c:pt>
                <c:pt idx="210">
                  <c:v>45688</c:v>
                </c:pt>
                <c:pt idx="211">
                  <c:v>45716</c:v>
                </c:pt>
                <c:pt idx="212">
                  <c:v>45747</c:v>
                </c:pt>
                <c:pt idx="213">
                  <c:v>45777</c:v>
                </c:pt>
                <c:pt idx="214">
                  <c:v>45808</c:v>
                </c:pt>
                <c:pt idx="215">
                  <c:v>45838</c:v>
                </c:pt>
                <c:pt idx="216">
                  <c:v>45839</c:v>
                </c:pt>
                <c:pt idx="217">
                  <c:v>45870</c:v>
                </c:pt>
                <c:pt idx="218">
                  <c:v>45901</c:v>
                </c:pt>
                <c:pt idx="219">
                  <c:v>45931</c:v>
                </c:pt>
                <c:pt idx="220">
                  <c:v>45962</c:v>
                </c:pt>
                <c:pt idx="221">
                  <c:v>45992</c:v>
                </c:pt>
                <c:pt idx="222">
                  <c:v>46033</c:v>
                </c:pt>
                <c:pt idx="223">
                  <c:v>46054</c:v>
                </c:pt>
                <c:pt idx="224">
                  <c:v>46082</c:v>
                </c:pt>
                <c:pt idx="225">
                  <c:v>46113</c:v>
                </c:pt>
                <c:pt idx="226">
                  <c:v>46153</c:v>
                </c:pt>
                <c:pt idx="227">
                  <c:v>46174</c:v>
                </c:pt>
              </c:numCache>
            </c:numRef>
          </c:cat>
          <c:val>
            <c:numRef>
              <c:f>CommunityTimes!$M$4:$M$231</c:f>
              <c:numCache>
                <c:formatCode>#,##0</c:formatCode>
                <c:ptCount val="228"/>
                <c:pt idx="111">
                  <c:v>205.985066634699</c:v>
                </c:pt>
                <c:pt idx="112">
                  <c:v>205.19946810570173</c:v>
                </c:pt>
                <c:pt idx="113">
                  <c:v>206.45349567632942</c:v>
                </c:pt>
                <c:pt idx="114">
                  <c:v>214.46370354222034</c:v>
                </c:pt>
                <c:pt idx="115">
                  <c:v>217.88661363190667</c:v>
                </c:pt>
                <c:pt idx="116">
                  <c:v>221.69777281896057</c:v>
                </c:pt>
                <c:pt idx="117">
                  <c:v>221.98837330894585</c:v>
                </c:pt>
                <c:pt idx="118">
                  <c:v>223.75399393464352</c:v>
                </c:pt>
                <c:pt idx="119">
                  <c:v>225.89942442381567</c:v>
                </c:pt>
                <c:pt idx="120">
                  <c:v>224.03312309268716</c:v>
                </c:pt>
                <c:pt idx="121">
                  <c:v>215.98950502247081</c:v>
                </c:pt>
                <c:pt idx="122">
                  <c:v>208.3110734450585</c:v>
                </c:pt>
                <c:pt idx="123">
                  <c:v>207.92253973642948</c:v>
                </c:pt>
                <c:pt idx="124">
                  <c:v>207.07868816738636</c:v>
                </c:pt>
                <c:pt idx="125">
                  <c:v>208.27621416314804</c:v>
                </c:pt>
                <c:pt idx="126">
                  <c:v>216.2316192589204</c:v>
                </c:pt>
                <c:pt idx="127">
                  <c:v>219.60137430611832</c:v>
                </c:pt>
                <c:pt idx="128">
                  <c:v>223.36097663690686</c:v>
                </c:pt>
                <c:pt idx="129">
                  <c:v>223.60157040497958</c:v>
                </c:pt>
                <c:pt idx="130">
                  <c:v>225.31868783599899</c:v>
                </c:pt>
                <c:pt idx="131">
                  <c:v>227.41707345192165</c:v>
                </c:pt>
                <c:pt idx="132">
                  <c:v>225.50514172234742</c:v>
                </c:pt>
                <c:pt idx="133">
                  <c:v>217.41726520017872</c:v>
                </c:pt>
                <c:pt idx="134">
                  <c:v>209.69590586767467</c:v>
                </c:pt>
                <c:pt idx="135">
                  <c:v>209.26573509141389</c:v>
                </c:pt>
                <c:pt idx="136">
                  <c:v>208.3814983357411</c:v>
                </c:pt>
                <c:pt idx="137">
                  <c:v>209.53985338619182</c:v>
                </c:pt>
                <c:pt idx="138">
                  <c:v>217.45726526998217</c:v>
                </c:pt>
                <c:pt idx="139">
                  <c:v>220.79016942820482</c:v>
                </c:pt>
                <c:pt idx="140">
                  <c:v>224.51402884736717</c:v>
                </c:pt>
                <c:pt idx="141">
                  <c:v>224.71995436815899</c:v>
                </c:pt>
                <c:pt idx="142">
                  <c:v>226.4034459048444</c:v>
                </c:pt>
                <c:pt idx="143">
                  <c:v>228.46921663947239</c:v>
                </c:pt>
                <c:pt idx="144">
                  <c:v>226.52565064401668</c:v>
                </c:pt>
                <c:pt idx="145">
                  <c:v>218.40709098770378</c:v>
                </c:pt>
                <c:pt idx="146">
                  <c:v>210.65597105558797</c:v>
                </c:pt>
                <c:pt idx="147">
                  <c:v>210.19693447686097</c:v>
                </c:pt>
                <c:pt idx="148">
                  <c:v>209.2846998124468</c:v>
                </c:pt>
                <c:pt idx="149">
                  <c:v>210.41589875335202</c:v>
                </c:pt>
                <c:pt idx="150">
                  <c:v>218.30697101683509</c:v>
                </c:pt>
                <c:pt idx="151">
                  <c:v>221.61432749501282</c:v>
                </c:pt>
                <c:pt idx="152">
                  <c:v>225.31340736351871</c:v>
                </c:pt>
                <c:pt idx="153">
                  <c:v>225.49529836807821</c:v>
                </c:pt>
                <c:pt idx="154">
                  <c:v>227.15547802237606</c:v>
                </c:pt>
                <c:pt idx="155">
                  <c:v>229.19863778138884</c:v>
                </c:pt>
                <c:pt idx="156">
                  <c:v>227.23314064327496</c:v>
                </c:pt>
                <c:pt idx="157">
                  <c:v>219.09330923706165</c:v>
                </c:pt>
                <c:pt idx="158">
                  <c:v>211.32155712216903</c:v>
                </c:pt>
                <c:pt idx="159">
                  <c:v>210.84250869824226</c:v>
                </c:pt>
                <c:pt idx="160">
                  <c:v>209.91086387482403</c:v>
                </c:pt>
                <c:pt idx="161">
                  <c:v>211.02323625232128</c:v>
                </c:pt>
                <c:pt idx="162">
                  <c:v>218.896048001314</c:v>
                </c:pt>
                <c:pt idx="163">
                  <c:v>222.18569299480774</c:v>
                </c:pt>
                <c:pt idx="164">
                  <c:v>225.86759390102989</c:v>
                </c:pt>
                <c:pt idx="165">
                  <c:v>226.03282245461978</c:v>
                </c:pt>
                <c:pt idx="166">
                  <c:v>227.67684063957336</c:v>
                </c:pt>
                <c:pt idx="167">
                  <c:v>229.70432484810192</c:v>
                </c:pt>
                <c:pt idx="168">
                  <c:v>227.72362346848317</c:v>
                </c:pt>
                <c:pt idx="169">
                  <c:v>219.56904495913167</c:v>
                </c:pt>
                <c:pt idx="170">
                  <c:v>211.78298913491568</c:v>
                </c:pt>
                <c:pt idx="171">
                  <c:v>211.29006706417906</c:v>
                </c:pt>
                <c:pt idx="172">
                  <c:v>210.34496572598886</c:v>
                </c:pt>
                <c:pt idx="173">
                  <c:v>211.44428617905044</c:v>
                </c:pt>
                <c:pt idx="174">
                  <c:v>219.30443842932746</c:v>
                </c:pt>
                <c:pt idx="175">
                  <c:v>222.58180455095652</c:v>
                </c:pt>
                <c:pt idx="176">
                  <c:v>226.2517957680468</c:v>
                </c:pt>
                <c:pt idx="177">
                  <c:v>226.40547271520404</c:v>
                </c:pt>
                <c:pt idx="178">
                  <c:v>228.03828661012977</c:v>
                </c:pt>
                <c:pt idx="179">
                  <c:v>230.05490340244575</c:v>
                </c:pt>
                <c:pt idx="180">
                  <c:v>228.06366135181216</c:v>
                </c:pt>
                <c:pt idx="181">
                  <c:v>219.89885909255827</c:v>
                </c:pt>
                <c:pt idx="182">
                  <c:v>212.1028869108429</c:v>
                </c:pt>
                <c:pt idx="183">
                  <c:v>211.60034663279541</c:v>
                </c:pt>
                <c:pt idx="184">
                  <c:v>210.64591627314945</c:v>
                </c:pt>
                <c:pt idx="185">
                  <c:v>211.73618819580309</c:v>
                </c:pt>
                <c:pt idx="186">
                  <c:v>219.58756397333519</c:v>
                </c:pt>
                <c:pt idx="187">
                  <c:v>222.85641750005991</c:v>
                </c:pt>
                <c:pt idx="188">
                  <c:v>226.51815206620265</c:v>
                </c:pt>
                <c:pt idx="189">
                  <c:v>226.66382061102951</c:v>
                </c:pt>
                <c:pt idx="190">
                  <c:v>228.28886688827433</c:v>
                </c:pt>
                <c:pt idx="191">
                  <c:v>230.29794960800658</c:v>
                </c:pt>
                <c:pt idx="192">
                  <c:v>228.29940000800215</c:v>
                </c:pt>
                <c:pt idx="193">
                  <c:v>220.12750991182958</c:v>
                </c:pt>
                <c:pt idx="194">
                  <c:v>212.32466299966268</c:v>
                </c:pt>
                <c:pt idx="195">
                  <c:v>211.8154546902646</c:v>
                </c:pt>
                <c:pt idx="196">
                  <c:v>210.85455678365</c:v>
                </c:pt>
                <c:pt idx="197">
                  <c:v>211.93855561585272</c:v>
                </c:pt>
                <c:pt idx="198">
                  <c:v>219.78384691282423</c:v>
                </c:pt>
                <c:pt idx="199">
                  <c:v>223.04679889803893</c:v>
                </c:pt>
                <c:pt idx="200">
                  <c:v>226.70280936138482</c:v>
                </c:pt>
                <c:pt idx="201">
                  <c:v>226.84292590716643</c:v>
                </c:pt>
                <c:pt idx="202">
                  <c:v>228.46258711455971</c:v>
                </c:pt>
                <c:pt idx="203">
                  <c:v>230.46644667465711</c:v>
                </c:pt>
                <c:pt idx="204">
                  <c:v>228.46283095716055</c:v>
                </c:pt>
                <c:pt idx="205">
                  <c:v>220.28602706393059</c:v>
                </c:pt>
                <c:pt idx="206">
                  <c:v>212.47841409539828</c:v>
                </c:pt>
                <c:pt idx="207">
                  <c:v>211.96458302828088</c:v>
                </c:pt>
                <c:pt idx="208">
                  <c:v>210.99920135410395</c:v>
                </c:pt>
                <c:pt idx="209">
                  <c:v>212.07885122995341</c:v>
                </c:pt>
                <c:pt idx="210">
                  <c:v>219.91992432847914</c:v>
                </c:pt>
                <c:pt idx="211">
                  <c:v>223.17878494172257</c:v>
                </c:pt>
                <c:pt idx="212">
                  <c:v>226.83082704634322</c:v>
                </c:pt>
                <c:pt idx="213">
                  <c:v>226.96709454806748</c:v>
                </c:pt>
                <c:pt idx="214">
                  <c:v>228.58302243869659</c:v>
                </c:pt>
                <c:pt idx="215">
                  <c:v>230.58326092980798</c:v>
                </c:pt>
                <c:pt idx="216">
                  <c:v>228.57613301620549</c:v>
                </c:pt>
                <c:pt idx="217">
                  <c:v>220.39592252632295</c:v>
                </c:pt>
                <c:pt idx="218">
                  <c:v>212.58500538558516</c:v>
                </c:pt>
                <c:pt idx="219">
                  <c:v>212.06796949116449</c:v>
                </c:pt>
                <c:pt idx="220">
                  <c:v>211.09947934763269</c:v>
                </c:pt>
                <c:pt idx="221">
                  <c:v>212.17611421492927</c:v>
                </c:pt>
                <c:pt idx="222">
                  <c:v>220.01426295566458</c:v>
                </c:pt>
                <c:pt idx="223">
                  <c:v>223.27028713632868</c:v>
                </c:pt>
                <c:pt idx="224">
                  <c:v>226.91957808997751</c:v>
                </c:pt>
                <c:pt idx="225">
                  <c:v>227.05317715821781</c:v>
                </c:pt>
                <c:pt idx="226">
                  <c:v>228.66651684582524</c:v>
                </c:pt>
                <c:pt idx="227">
                  <c:v>230.6642449521278</c:v>
                </c:pt>
              </c:numCache>
            </c:numRef>
          </c:val>
        </c:ser>
        <c:marker val="1"/>
        <c:axId val="462613504"/>
        <c:axId val="466986112"/>
      </c:lineChart>
      <c:dateAx>
        <c:axId val="462613504"/>
        <c:scaling>
          <c:orientation val="minMax"/>
          <c:min val="39508"/>
        </c:scaling>
        <c:axPos val="b"/>
        <c:title>
          <c:tx>
            <c:rich>
              <a:bodyPr/>
              <a:lstStyle/>
              <a:p>
                <a:pPr>
                  <a:defRPr sz="2000" b="0"/>
                </a:pPr>
                <a:r>
                  <a:rPr lang="en-NZ" sz="2000" b="0"/>
                  <a:t>Quarterly data</a:t>
                </a:r>
              </a:p>
            </c:rich>
          </c:tx>
          <c:layout>
            <c:manualLayout>
              <c:xMode val="edge"/>
              <c:yMode val="edge"/>
              <c:x val="0.75031963470320062"/>
              <c:y val="0.92645519812535959"/>
            </c:manualLayout>
          </c:layout>
        </c:title>
        <c:numFmt formatCode="yyyy" sourceLinked="0"/>
        <c:majorTickMark val="in"/>
        <c:tickLblPos val="nextTo"/>
        <c:txPr>
          <a:bodyPr rot="0"/>
          <a:lstStyle/>
          <a:p>
            <a:pPr>
              <a:defRPr sz="2000"/>
            </a:pPr>
            <a:endParaRPr lang="en-US"/>
          </a:p>
        </c:txPr>
        <c:crossAx val="466986112"/>
        <c:crosses val="autoZero"/>
        <c:auto val="1"/>
        <c:lblOffset val="100"/>
        <c:majorUnit val="48"/>
        <c:majorTimeUnit val="months"/>
        <c:minorUnit val="12"/>
        <c:minorTimeUnit val="months"/>
      </c:dateAx>
      <c:valAx>
        <c:axId val="466986112"/>
        <c:scaling>
          <c:orientation val="minMax"/>
          <c:min val="0"/>
        </c:scaling>
        <c:axPos val="l"/>
        <c:numFmt formatCode="#,##0" sourceLinked="0"/>
        <c:majorTickMark val="none"/>
        <c:tickLblPos val="nextTo"/>
        <c:txPr>
          <a:bodyPr/>
          <a:lstStyle/>
          <a:p>
            <a:pPr>
              <a:defRPr sz="2000"/>
            </a:pPr>
            <a:endParaRPr lang="en-US"/>
          </a:p>
        </c:txPr>
        <c:crossAx val="462613504"/>
        <c:crosses val="autoZero"/>
        <c:crossBetween val="midCat"/>
      </c:valAx>
    </c:plotArea>
    <c:plotVisOnly val="1"/>
  </c:chart>
  <c:spPr>
    <a:ln>
      <a:noFill/>
    </a:ln>
  </c:spPr>
  <c:txPr>
    <a:bodyPr/>
    <a:lstStyle/>
    <a:p>
      <a:pPr>
        <a:defRPr sz="2000">
          <a:latin typeface="Calibri Light"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284933333333331"/>
          <c:y val="0.11859203703703709"/>
          <c:w val="0.78964366666666663"/>
          <c:h val="0.72219111111111967"/>
        </c:manualLayout>
      </c:layout>
      <c:lineChart>
        <c:grouping val="standard"/>
        <c:ser>
          <c:idx val="0"/>
          <c:order val="0"/>
          <c:tx>
            <c:strRef>
              <c:f>CommunityMusters!$X$3</c:f>
              <c:strCache>
                <c:ptCount val="1"/>
                <c:pt idx="0">
                  <c:v>Total</c:v>
                </c:pt>
              </c:strCache>
            </c:strRef>
          </c:tx>
          <c:spPr>
            <a:ln>
              <a:solidFill>
                <a:schemeClr val="tx1">
                  <a:lumMod val="65000"/>
                  <a:lumOff val="35000"/>
                </a:scheme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CommunityMusters!$X$4:$X$80</c:f>
              <c:numCache>
                <c:formatCode>#,##0</c:formatCode>
                <c:ptCount val="77"/>
                <c:pt idx="0">
                  <c:v>#N/A</c:v>
                </c:pt>
                <c:pt idx="1">
                  <c:v>#N/A</c:v>
                </c:pt>
                <c:pt idx="2">
                  <c:v>28020</c:v>
                </c:pt>
                <c:pt idx="3">
                  <c:v>30751</c:v>
                </c:pt>
                <c:pt idx="4">
                  <c:v>33267</c:v>
                </c:pt>
                <c:pt idx="5">
                  <c:v>34799</c:v>
                </c:pt>
                <c:pt idx="6">
                  <c:v>35026</c:v>
                </c:pt>
                <c:pt idx="7">
                  <c:v>35800</c:v>
                </c:pt>
                <c:pt idx="8">
                  <c:v>37326</c:v>
                </c:pt>
                <c:pt idx="9">
                  <c:v>38197</c:v>
                </c:pt>
                <c:pt idx="10">
                  <c:v>38301</c:v>
                </c:pt>
                <c:pt idx="11">
                  <c:v>38586</c:v>
                </c:pt>
                <c:pt idx="12">
                  <c:v>38838</c:v>
                </c:pt>
                <c:pt idx="13">
                  <c:v>39088</c:v>
                </c:pt>
                <c:pt idx="14">
                  <c:v>37364</c:v>
                </c:pt>
                <c:pt idx="15">
                  <c:v>36847</c:v>
                </c:pt>
                <c:pt idx="16">
                  <c:v>36099</c:v>
                </c:pt>
                <c:pt idx="17">
                  <c:v>35437</c:v>
                </c:pt>
                <c:pt idx="18">
                  <c:v>34296</c:v>
                </c:pt>
                <c:pt idx="19">
                  <c:v>34046</c:v>
                </c:pt>
                <c:pt idx="20">
                  <c:v>33607</c:v>
                </c:pt>
                <c:pt idx="21">
                  <c:v>33409</c:v>
                </c:pt>
                <c:pt idx="22">
                  <c:v>31890</c:v>
                </c:pt>
                <c:pt idx="23">
                  <c:v>30862</c:v>
                </c:pt>
                <c:pt idx="24">
                  <c:v>30470</c:v>
                </c:pt>
                <c:pt idx="25">
                  <c:v>29835</c:v>
                </c:pt>
                <c:pt idx="26">
                  <c:v>29176</c:v>
                </c:pt>
                <c:pt idx="27">
                  <c:v>28493</c:v>
                </c:pt>
                <c:pt idx="28">
                  <c:v>28889</c:v>
                </c:pt>
                <c:pt idx="29">
                  <c:v>29534</c:v>
                </c:pt>
                <c:pt idx="30">
                  <c:v>29281</c:v>
                </c:pt>
                <c:pt idx="31">
                  <c:v>28495</c:v>
                </c:pt>
                <c:pt idx="32">
                  <c:v>28685</c:v>
                </c:pt>
                <c:pt idx="33">
                  <c:v>28957</c:v>
                </c:pt>
                <c:pt idx="34">
                  <c:v>28511</c:v>
                </c:pt>
                <c:pt idx="35">
                  <c:v>28359</c:v>
                </c:pt>
                <c:pt idx="36">
                  <c:v>29002</c:v>
                </c:pt>
                <c:pt idx="37">
                  <c:v>29002</c:v>
                </c:pt>
                <c:pt idx="38">
                  <c:v>28468</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Cache>
            </c:numRef>
          </c:val>
        </c:ser>
        <c:ser>
          <c:idx val="1"/>
          <c:order val="1"/>
          <c:tx>
            <c:strRef>
              <c:f>CommunityStarts!$X$3</c:f>
              <c:strCache>
                <c:ptCount val="1"/>
                <c:pt idx="0">
                  <c:v>Total community sentences</c:v>
                </c:pt>
              </c:strCache>
            </c:strRef>
          </c:tx>
          <c:spPr>
            <a:ln>
              <a:solidFill>
                <a:srgbClr val="1F497D"/>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CommunityStarts!$X$32:$X$109</c:f>
              <c:numCache>
                <c:formatCode>#,##0</c:formatCode>
                <c:ptCount val="78"/>
                <c:pt idx="0">
                  <c:v>10000</c:v>
                </c:pt>
                <c:pt idx="1">
                  <c:v>10876</c:v>
                </c:pt>
                <c:pt idx="2">
                  <c:v>11450</c:v>
                </c:pt>
                <c:pt idx="3">
                  <c:v>11804</c:v>
                </c:pt>
                <c:pt idx="4">
                  <c:v>14272</c:v>
                </c:pt>
                <c:pt idx="5">
                  <c:v>14726</c:v>
                </c:pt>
                <c:pt idx="6">
                  <c:v>13808</c:v>
                </c:pt>
                <c:pt idx="7">
                  <c:v>14129</c:v>
                </c:pt>
                <c:pt idx="8">
                  <c:v>16193</c:v>
                </c:pt>
                <c:pt idx="9">
                  <c:v>17154</c:v>
                </c:pt>
                <c:pt idx="10">
                  <c:v>16107</c:v>
                </c:pt>
                <c:pt idx="11">
                  <c:v>15534</c:v>
                </c:pt>
                <c:pt idx="12">
                  <c:v>16836</c:v>
                </c:pt>
                <c:pt idx="13">
                  <c:v>17979</c:v>
                </c:pt>
                <c:pt idx="14">
                  <c:v>15792</c:v>
                </c:pt>
                <c:pt idx="15">
                  <c:v>14929</c:v>
                </c:pt>
                <c:pt idx="16">
                  <c:v>15764</c:v>
                </c:pt>
                <c:pt idx="17">
                  <c:v>16341</c:v>
                </c:pt>
                <c:pt idx="18">
                  <c:v>15045</c:v>
                </c:pt>
                <c:pt idx="19">
                  <c:v>15186</c:v>
                </c:pt>
                <c:pt idx="20">
                  <c:v>15603</c:v>
                </c:pt>
                <c:pt idx="21">
                  <c:v>16354</c:v>
                </c:pt>
                <c:pt idx="22">
                  <c:v>14522</c:v>
                </c:pt>
                <c:pt idx="23">
                  <c:v>13266</c:v>
                </c:pt>
                <c:pt idx="24">
                  <c:v>14147</c:v>
                </c:pt>
                <c:pt idx="25">
                  <c:v>14272</c:v>
                </c:pt>
                <c:pt idx="26">
                  <c:v>13044</c:v>
                </c:pt>
                <c:pt idx="27">
                  <c:v>12004</c:v>
                </c:pt>
                <c:pt idx="28">
                  <c:v>13154</c:v>
                </c:pt>
                <c:pt idx="29">
                  <c:v>14106</c:v>
                </c:pt>
                <c:pt idx="30">
                  <c:v>12637</c:v>
                </c:pt>
                <c:pt idx="31">
                  <c:v>10990</c:v>
                </c:pt>
                <c:pt idx="32">
                  <c:v>12001</c:v>
                </c:pt>
                <c:pt idx="33">
                  <c:v>13060</c:v>
                </c:pt>
                <c:pt idx="34">
                  <c:v>11667</c:v>
                </c:pt>
                <c:pt idx="35">
                  <c:v>9308</c:v>
                </c:pt>
                <c:pt idx="36">
                  <c:v>12602</c:v>
                </c:pt>
                <c:pt idx="37">
                  <c:v>12463</c:v>
                </c:pt>
                <c:pt idx="38">
                  <c:v>11072</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Cache>
            </c:numRef>
          </c:val>
        </c:ser>
        <c:ser>
          <c:idx val="2"/>
          <c:order val="2"/>
          <c:tx>
            <c:strRef>
              <c:f>CommunityStarts!$AD$3</c:f>
              <c:strCache>
                <c:ptCount val="1"/>
                <c:pt idx="0">
                  <c:v>TotalCommunitySentencesForecast</c:v>
                </c:pt>
              </c:strCache>
            </c:strRef>
          </c:tx>
          <c:spPr>
            <a:ln>
              <a:solidFill>
                <a:srgbClr val="1F497D">
                  <a:alpha val="40000"/>
                </a:srgb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CommunityStarts!$AD$32:$AD$109</c:f>
              <c:numCache>
                <c:formatCode>#,##0</c:formatCode>
                <c:ptCount val="7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12134.253557681357</c:v>
                </c:pt>
                <c:pt idx="39">
                  <c:v>11519.311887872953</c:v>
                </c:pt>
                <c:pt idx="40">
                  <c:v>12876.899493384652</c:v>
                </c:pt>
                <c:pt idx="41">
                  <c:v>13020.68344695797</c:v>
                </c:pt>
                <c:pt idx="42">
                  <c:v>12283.944266934224</c:v>
                </c:pt>
                <c:pt idx="43">
                  <c:v>11518.205460060737</c:v>
                </c:pt>
                <c:pt idx="44">
                  <c:v>12840.50055774666</c:v>
                </c:pt>
                <c:pt idx="45">
                  <c:v>13219.266880318715</c:v>
                </c:pt>
                <c:pt idx="46">
                  <c:v>12468.424832786612</c:v>
                </c:pt>
                <c:pt idx="47">
                  <c:v>11679.718208044589</c:v>
                </c:pt>
                <c:pt idx="48">
                  <c:v>12984.362272167455</c:v>
                </c:pt>
                <c:pt idx="49">
                  <c:v>13371.996335399155</c:v>
                </c:pt>
                <c:pt idx="50">
                  <c:v>12618.304384329645</c:v>
                </c:pt>
                <c:pt idx="51">
                  <c:v>11812.699062175987</c:v>
                </c:pt>
                <c:pt idx="52">
                  <c:v>13111.449967733919</c:v>
                </c:pt>
                <c:pt idx="53">
                  <c:v>13502.892284107587</c:v>
                </c:pt>
                <c:pt idx="54">
                  <c:v>12682.108841887692</c:v>
                </c:pt>
                <c:pt idx="55">
                  <c:v>11876.372232005895</c:v>
                </c:pt>
                <c:pt idx="56">
                  <c:v>13190.456460104309</c:v>
                </c:pt>
                <c:pt idx="57">
                  <c:v>13573.472060119668</c:v>
                </c:pt>
                <c:pt idx="58">
                  <c:v>12824.128772154589</c:v>
                </c:pt>
                <c:pt idx="59">
                  <c:v>12029.58274307224</c:v>
                </c:pt>
                <c:pt idx="60">
                  <c:v>13326.261560470079</c:v>
                </c:pt>
                <c:pt idx="61">
                  <c:v>13698.018961284572</c:v>
                </c:pt>
                <c:pt idx="62">
                  <c:v>12931.678560744069</c:v>
                </c:pt>
                <c:pt idx="63">
                  <c:v>12135.51097154446</c:v>
                </c:pt>
                <c:pt idx="64">
                  <c:v>13442.3835051725</c:v>
                </c:pt>
                <c:pt idx="65">
                  <c:v>13813.824872902063</c:v>
                </c:pt>
                <c:pt idx="66">
                  <c:v>13056.707933232941</c:v>
                </c:pt>
                <c:pt idx="67">
                  <c:v>12246.184687525045</c:v>
                </c:pt>
                <c:pt idx="68">
                  <c:v>13523.522230759339</c:v>
                </c:pt>
                <c:pt idx="69">
                  <c:v>13902.50100643834</c:v>
                </c:pt>
                <c:pt idx="70">
                  <c:v>13074.476233406345</c:v>
                </c:pt>
                <c:pt idx="71">
                  <c:v>12253.155335980086</c:v>
                </c:pt>
                <c:pt idx="72">
                  <c:v>13556.196246642103</c:v>
                </c:pt>
                <c:pt idx="73">
                  <c:v>13933.719433545602</c:v>
                </c:pt>
                <c:pt idx="74">
                  <c:v>13181.037891872826</c:v>
                </c:pt>
                <c:pt idx="75">
                  <c:v>12388.245376735576</c:v>
                </c:pt>
                <c:pt idx="76">
                  <c:v>13694.038001287347</c:v>
                </c:pt>
              </c:numCache>
            </c:numRef>
          </c:val>
        </c:ser>
        <c:ser>
          <c:idx val="3"/>
          <c:order val="3"/>
          <c:tx>
            <c:strRef>
              <c:f>CommunityMusters!$Y$3</c:f>
              <c:strCache>
                <c:ptCount val="1"/>
                <c:pt idx="0">
                  <c:v>Total Forecast</c:v>
                </c:pt>
              </c:strCache>
            </c:strRef>
          </c:tx>
          <c:spPr>
            <a:ln>
              <a:solidFill>
                <a:schemeClr val="tx1">
                  <a:lumMod val="65000"/>
                  <a:lumOff val="35000"/>
                  <a:alpha val="40000"/>
                </a:schemeClr>
              </a:solidFill>
            </a:ln>
          </c:spPr>
          <c:marker>
            <c:symbol val="none"/>
          </c:marker>
          <c:cat>
            <c:numRef>
              <c:f>CommunityMusters!$M$4:$M$80</c:f>
              <c:numCache>
                <c:formatCode>mmm\-yy</c:formatCode>
                <c:ptCount val="77"/>
                <c:pt idx="0">
                  <c:v>39263</c:v>
                </c:pt>
                <c:pt idx="1">
                  <c:v>39355</c:v>
                </c:pt>
                <c:pt idx="2">
                  <c:v>39447</c:v>
                </c:pt>
                <c:pt idx="3">
                  <c:v>39538</c:v>
                </c:pt>
                <c:pt idx="4">
                  <c:v>39629</c:v>
                </c:pt>
                <c:pt idx="5">
                  <c:v>39721</c:v>
                </c:pt>
                <c:pt idx="6">
                  <c:v>39813</c:v>
                </c:pt>
                <c:pt idx="7">
                  <c:v>39903</c:v>
                </c:pt>
                <c:pt idx="8">
                  <c:v>39994</c:v>
                </c:pt>
                <c:pt idx="9">
                  <c:v>40086</c:v>
                </c:pt>
                <c:pt idx="10">
                  <c:v>40178</c:v>
                </c:pt>
                <c:pt idx="11">
                  <c:v>40268</c:v>
                </c:pt>
                <c:pt idx="12">
                  <c:v>40359</c:v>
                </c:pt>
                <c:pt idx="13">
                  <c:v>40451</c:v>
                </c:pt>
                <c:pt idx="14">
                  <c:v>40543</c:v>
                </c:pt>
                <c:pt idx="15">
                  <c:v>40633</c:v>
                </c:pt>
                <c:pt idx="16">
                  <c:v>40724</c:v>
                </c:pt>
                <c:pt idx="17">
                  <c:v>40816</c:v>
                </c:pt>
                <c:pt idx="18">
                  <c:v>40908</c:v>
                </c:pt>
                <c:pt idx="19">
                  <c:v>40999</c:v>
                </c:pt>
                <c:pt idx="20">
                  <c:v>41090</c:v>
                </c:pt>
                <c:pt idx="21">
                  <c:v>41182</c:v>
                </c:pt>
                <c:pt idx="22">
                  <c:v>41274</c:v>
                </c:pt>
                <c:pt idx="23">
                  <c:v>41364</c:v>
                </c:pt>
                <c:pt idx="24">
                  <c:v>41455</c:v>
                </c:pt>
                <c:pt idx="25">
                  <c:v>41547</c:v>
                </c:pt>
                <c:pt idx="26">
                  <c:v>41639</c:v>
                </c:pt>
                <c:pt idx="27">
                  <c:v>41729</c:v>
                </c:pt>
                <c:pt idx="28">
                  <c:v>41820</c:v>
                </c:pt>
                <c:pt idx="29">
                  <c:v>41912</c:v>
                </c:pt>
                <c:pt idx="30">
                  <c:v>42004</c:v>
                </c:pt>
                <c:pt idx="31">
                  <c:v>42094</c:v>
                </c:pt>
                <c:pt idx="32">
                  <c:v>42185</c:v>
                </c:pt>
                <c:pt idx="33">
                  <c:v>42277</c:v>
                </c:pt>
                <c:pt idx="34">
                  <c:v>42369</c:v>
                </c:pt>
                <c:pt idx="35">
                  <c:v>42460</c:v>
                </c:pt>
                <c:pt idx="36">
                  <c:v>42551</c:v>
                </c:pt>
                <c:pt idx="37">
                  <c:v>42643</c:v>
                </c:pt>
                <c:pt idx="38">
                  <c:v>42735</c:v>
                </c:pt>
                <c:pt idx="39">
                  <c:v>42825</c:v>
                </c:pt>
                <c:pt idx="40">
                  <c:v>42916</c:v>
                </c:pt>
                <c:pt idx="41">
                  <c:v>43008</c:v>
                </c:pt>
                <c:pt idx="42">
                  <c:v>43100</c:v>
                </c:pt>
                <c:pt idx="43">
                  <c:v>43190</c:v>
                </c:pt>
                <c:pt idx="44">
                  <c:v>43281</c:v>
                </c:pt>
                <c:pt idx="45">
                  <c:v>43344</c:v>
                </c:pt>
                <c:pt idx="46">
                  <c:v>43435</c:v>
                </c:pt>
                <c:pt idx="47">
                  <c:v>43525</c:v>
                </c:pt>
                <c:pt idx="48">
                  <c:v>43617</c:v>
                </c:pt>
                <c:pt idx="49">
                  <c:v>43709</c:v>
                </c:pt>
                <c:pt idx="50">
                  <c:v>43800</c:v>
                </c:pt>
                <c:pt idx="51">
                  <c:v>43891</c:v>
                </c:pt>
                <c:pt idx="52">
                  <c:v>43983</c:v>
                </c:pt>
                <c:pt idx="53">
                  <c:v>44075</c:v>
                </c:pt>
                <c:pt idx="54">
                  <c:v>44166</c:v>
                </c:pt>
                <c:pt idx="55">
                  <c:v>44256</c:v>
                </c:pt>
                <c:pt idx="56">
                  <c:v>44348</c:v>
                </c:pt>
                <c:pt idx="57">
                  <c:v>44440</c:v>
                </c:pt>
                <c:pt idx="58">
                  <c:v>44531</c:v>
                </c:pt>
                <c:pt idx="59">
                  <c:v>44621</c:v>
                </c:pt>
                <c:pt idx="60">
                  <c:v>44713</c:v>
                </c:pt>
                <c:pt idx="61">
                  <c:v>44805</c:v>
                </c:pt>
                <c:pt idx="62">
                  <c:v>44896</c:v>
                </c:pt>
                <c:pt idx="63">
                  <c:v>44986</c:v>
                </c:pt>
                <c:pt idx="64">
                  <c:v>45078</c:v>
                </c:pt>
                <c:pt idx="65">
                  <c:v>45170</c:v>
                </c:pt>
                <c:pt idx="66">
                  <c:v>45261</c:v>
                </c:pt>
                <c:pt idx="67">
                  <c:v>45352</c:v>
                </c:pt>
                <c:pt idx="68">
                  <c:v>45444</c:v>
                </c:pt>
                <c:pt idx="69">
                  <c:v>45536</c:v>
                </c:pt>
                <c:pt idx="70">
                  <c:v>45627</c:v>
                </c:pt>
                <c:pt idx="71">
                  <c:v>45717</c:v>
                </c:pt>
                <c:pt idx="72">
                  <c:v>45809</c:v>
                </c:pt>
                <c:pt idx="73">
                  <c:v>45901</c:v>
                </c:pt>
                <c:pt idx="74">
                  <c:v>45992</c:v>
                </c:pt>
                <c:pt idx="75">
                  <c:v>46082</c:v>
                </c:pt>
                <c:pt idx="76">
                  <c:v>46174</c:v>
                </c:pt>
              </c:numCache>
            </c:numRef>
          </c:cat>
          <c:val>
            <c:numRef>
              <c:f>CommunityMusters!$Y$4:$Y$80</c:f>
              <c:numCache>
                <c:formatCode>#,##0</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29339.875</c:v>
                </c:pt>
                <c:pt idx="39">
                  <c:v>29426.9</c:v>
                </c:pt>
                <c:pt idx="40">
                  <c:v>30275.5</c:v>
                </c:pt>
                <c:pt idx="41">
                  <c:v>30504.400000000001</c:v>
                </c:pt>
                <c:pt idx="42">
                  <c:v>30518.6</c:v>
                </c:pt>
                <c:pt idx="43">
                  <c:v>30073.200000000001</c:v>
                </c:pt>
                <c:pt idx="44">
                  <c:v>30594.3</c:v>
                </c:pt>
                <c:pt idx="45">
                  <c:v>30936</c:v>
                </c:pt>
                <c:pt idx="46">
                  <c:v>31042.400000000001</c:v>
                </c:pt>
                <c:pt idx="47">
                  <c:v>30605.7</c:v>
                </c:pt>
                <c:pt idx="48">
                  <c:v>31104.2</c:v>
                </c:pt>
                <c:pt idx="49">
                  <c:v>31402.5</c:v>
                </c:pt>
                <c:pt idx="50">
                  <c:v>31451.599999999999</c:v>
                </c:pt>
                <c:pt idx="51">
                  <c:v>30897.3</c:v>
                </c:pt>
                <c:pt idx="52">
                  <c:v>31420.5</c:v>
                </c:pt>
                <c:pt idx="53">
                  <c:v>31717.8</c:v>
                </c:pt>
                <c:pt idx="54">
                  <c:v>31764.3</c:v>
                </c:pt>
                <c:pt idx="55">
                  <c:v>31291.9</c:v>
                </c:pt>
                <c:pt idx="56">
                  <c:v>31770.9</c:v>
                </c:pt>
                <c:pt idx="57">
                  <c:v>32028</c:v>
                </c:pt>
                <c:pt idx="58">
                  <c:v>32078.7</c:v>
                </c:pt>
                <c:pt idx="59">
                  <c:v>31633.1</c:v>
                </c:pt>
                <c:pt idx="60">
                  <c:v>32156.9</c:v>
                </c:pt>
                <c:pt idx="61">
                  <c:v>32406.400000000001</c:v>
                </c:pt>
                <c:pt idx="62">
                  <c:v>32436.799999999999</c:v>
                </c:pt>
                <c:pt idx="63">
                  <c:v>31967.8</c:v>
                </c:pt>
                <c:pt idx="64">
                  <c:v>32478.5</c:v>
                </c:pt>
                <c:pt idx="65">
                  <c:v>32704</c:v>
                </c:pt>
                <c:pt idx="66">
                  <c:v>32709.7</c:v>
                </c:pt>
                <c:pt idx="67">
                  <c:v>32148.1</c:v>
                </c:pt>
                <c:pt idx="68">
                  <c:v>32642.6</c:v>
                </c:pt>
                <c:pt idx="69">
                  <c:v>32863.599999999999</c:v>
                </c:pt>
                <c:pt idx="70">
                  <c:v>32873.800000000003</c:v>
                </c:pt>
                <c:pt idx="71">
                  <c:v>32376.7</c:v>
                </c:pt>
                <c:pt idx="72">
                  <c:v>32841.5</c:v>
                </c:pt>
                <c:pt idx="73">
                  <c:v>33049.199999999997</c:v>
                </c:pt>
                <c:pt idx="74">
                  <c:v>33072.6</c:v>
                </c:pt>
                <c:pt idx="75">
                  <c:v>32422</c:v>
                </c:pt>
                <c:pt idx="76">
                  <c:v>32949.800000000003</c:v>
                </c:pt>
              </c:numCache>
            </c:numRef>
          </c:val>
        </c:ser>
        <c:marker val="1"/>
        <c:axId val="467024128"/>
        <c:axId val="467034496"/>
      </c:lineChart>
      <c:dateAx>
        <c:axId val="467024128"/>
        <c:scaling>
          <c:orientation val="minMax"/>
          <c:min val="39508"/>
        </c:scaling>
        <c:axPos val="b"/>
        <c:title>
          <c:tx>
            <c:rich>
              <a:bodyPr/>
              <a:lstStyle/>
              <a:p>
                <a:pPr>
                  <a:defRPr sz="1800" b="0"/>
                </a:pPr>
                <a:r>
                  <a:rPr lang="en-NZ" sz="1800" b="0"/>
                  <a:t>Quarterly data</a:t>
                </a:r>
              </a:p>
            </c:rich>
          </c:tx>
          <c:layout>
            <c:manualLayout>
              <c:xMode val="edge"/>
              <c:yMode val="edge"/>
              <c:x val="0.68000151515151563"/>
              <c:y val="0.9315168981481482"/>
            </c:manualLayout>
          </c:layout>
        </c:title>
        <c:numFmt formatCode="yyyy" sourceLinked="0"/>
        <c:majorTickMark val="in"/>
        <c:tickLblPos val="nextTo"/>
        <c:txPr>
          <a:bodyPr rot="0"/>
          <a:lstStyle/>
          <a:p>
            <a:pPr>
              <a:defRPr sz="1800"/>
            </a:pPr>
            <a:endParaRPr lang="en-US"/>
          </a:p>
        </c:txPr>
        <c:crossAx val="467034496"/>
        <c:crosses val="autoZero"/>
        <c:auto val="1"/>
        <c:lblOffset val="100"/>
        <c:majorUnit val="48"/>
        <c:majorTimeUnit val="months"/>
        <c:minorUnit val="12"/>
        <c:minorTimeUnit val="months"/>
      </c:dateAx>
      <c:valAx>
        <c:axId val="467034496"/>
        <c:scaling>
          <c:orientation val="minMax"/>
          <c:max val="40000"/>
          <c:min val="0"/>
        </c:scaling>
        <c:axPos val="l"/>
        <c:numFmt formatCode="#,##0" sourceLinked="0"/>
        <c:majorTickMark val="none"/>
        <c:tickLblPos val="nextTo"/>
        <c:txPr>
          <a:bodyPr/>
          <a:lstStyle/>
          <a:p>
            <a:pPr>
              <a:defRPr sz="1800"/>
            </a:pPr>
            <a:endParaRPr lang="en-US"/>
          </a:p>
        </c:txPr>
        <c:crossAx val="467024128"/>
        <c:crosses val="autoZero"/>
        <c:crossBetween val="midCat"/>
        <c:majorUnit val="10000"/>
        <c:dispUnits>
          <c:builtInUnit val="thousands"/>
          <c:dispUnitsLbl>
            <c:txPr>
              <a:bodyPr/>
              <a:lstStyle/>
              <a:p>
                <a:pPr>
                  <a:defRPr sz="1800" b="0"/>
                </a:pPr>
                <a:endParaRPr lang="en-US"/>
              </a:p>
            </c:txPr>
          </c:dispUnitsLbl>
        </c:dispUnits>
      </c:valAx>
    </c:plotArea>
    <c:plotVisOnly val="1"/>
  </c:chart>
  <c:spPr>
    <a:ln>
      <a:noFill/>
    </a:ln>
  </c:spPr>
  <c:txPr>
    <a:bodyPr/>
    <a:lstStyle/>
    <a:p>
      <a:pPr>
        <a:defRPr sz="2000">
          <a:latin typeface="Calibri Light" pitchFamily="34" charset="0"/>
        </a:defRPr>
      </a:pPr>
      <a:endParaRPr lang="en-US"/>
    </a:p>
  </c:txPr>
  <c:printSettings>
    <c:headerFooter/>
    <c:pageMargins b="0.75000000000001388" l="0.70000000000000062" r="0.70000000000000062" t="0.75000000000001388"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9.4392327187075145E-2"/>
          <c:y val="9.6822225116791297E-2"/>
          <c:w val="0.8348597222222226"/>
          <c:h val="0.66052976190476187"/>
        </c:manualLayout>
      </c:layout>
      <c:areaChart>
        <c:grouping val="stacked"/>
        <c:ser>
          <c:idx val="6"/>
          <c:order val="6"/>
          <c:tx>
            <c:strRef>
              <c:f>PrisonPop!$AA$3</c:f>
              <c:strCache>
                <c:ptCount val="1"/>
                <c:pt idx="0">
                  <c:v>CL1</c:v>
                </c:pt>
              </c:strCache>
            </c:strRef>
          </c:tx>
          <c:spPr>
            <a:noFill/>
          </c:spPr>
          <c:val>
            <c:numRef>
              <c:f>PrisonPop!$AA$4:$AA$108</c:f>
              <c:numCache>
                <c:formatCode>#,##0</c:formatCode>
                <c:ptCount val="105"/>
                <c:pt idx="0">
                  <c:v>5701</c:v>
                </c:pt>
                <c:pt idx="1">
                  <c:v>5877</c:v>
                </c:pt>
                <c:pt idx="2">
                  <c:v>5772</c:v>
                </c:pt>
                <c:pt idx="3">
                  <c:v>6024</c:v>
                </c:pt>
                <c:pt idx="4">
                  <c:v>5980</c:v>
                </c:pt>
                <c:pt idx="5">
                  <c:v>5938</c:v>
                </c:pt>
                <c:pt idx="6">
                  <c:v>5656</c:v>
                </c:pt>
                <c:pt idx="7">
                  <c:v>5616</c:v>
                </c:pt>
                <c:pt idx="8">
                  <c:v>5884</c:v>
                </c:pt>
                <c:pt idx="9">
                  <c:v>5828</c:v>
                </c:pt>
                <c:pt idx="10">
                  <c:v>5782</c:v>
                </c:pt>
                <c:pt idx="11">
                  <c:v>5906</c:v>
                </c:pt>
                <c:pt idx="12">
                  <c:v>6135</c:v>
                </c:pt>
                <c:pt idx="13">
                  <c:v>6322</c:v>
                </c:pt>
                <c:pt idx="14">
                  <c:v>6154</c:v>
                </c:pt>
                <c:pt idx="15">
                  <c:v>6403</c:v>
                </c:pt>
                <c:pt idx="16">
                  <c:v>6613</c:v>
                </c:pt>
                <c:pt idx="17">
                  <c:v>6946</c:v>
                </c:pt>
                <c:pt idx="18">
                  <c:v>6663</c:v>
                </c:pt>
                <c:pt idx="19">
                  <c:v>6891</c:v>
                </c:pt>
                <c:pt idx="20">
                  <c:v>7074</c:v>
                </c:pt>
                <c:pt idx="21">
                  <c:v>7391</c:v>
                </c:pt>
                <c:pt idx="22">
                  <c:v>7420</c:v>
                </c:pt>
                <c:pt idx="23">
                  <c:v>7664</c:v>
                </c:pt>
                <c:pt idx="24">
                  <c:v>7656</c:v>
                </c:pt>
                <c:pt idx="25">
                  <c:v>7705</c:v>
                </c:pt>
                <c:pt idx="26">
                  <c:v>7541</c:v>
                </c:pt>
                <c:pt idx="27">
                  <c:v>7893</c:v>
                </c:pt>
                <c:pt idx="28">
                  <c:v>8148</c:v>
                </c:pt>
                <c:pt idx="29">
                  <c:v>8427</c:v>
                </c:pt>
                <c:pt idx="30">
                  <c:v>7459</c:v>
                </c:pt>
                <c:pt idx="31">
                  <c:v>7612</c:v>
                </c:pt>
                <c:pt idx="32">
                  <c:v>7868</c:v>
                </c:pt>
                <c:pt idx="33">
                  <c:v>8017</c:v>
                </c:pt>
                <c:pt idx="34">
                  <c:v>7819</c:v>
                </c:pt>
                <c:pt idx="35">
                  <c:v>8291</c:v>
                </c:pt>
                <c:pt idx="36">
                  <c:v>8373</c:v>
                </c:pt>
                <c:pt idx="37">
                  <c:v>8510</c:v>
                </c:pt>
                <c:pt idx="38">
                  <c:v>8235</c:v>
                </c:pt>
                <c:pt idx="39">
                  <c:v>8542</c:v>
                </c:pt>
                <c:pt idx="40">
                  <c:v>8753</c:v>
                </c:pt>
                <c:pt idx="41">
                  <c:v>8811</c:v>
                </c:pt>
                <c:pt idx="42">
                  <c:v>8523</c:v>
                </c:pt>
                <c:pt idx="43">
                  <c:v>8794</c:v>
                </c:pt>
                <c:pt idx="44">
                  <c:v>8708</c:v>
                </c:pt>
                <c:pt idx="45">
                  <c:v>8595</c:v>
                </c:pt>
                <c:pt idx="46">
                  <c:v>8378</c:v>
                </c:pt>
                <c:pt idx="47">
                  <c:v>8690</c:v>
                </c:pt>
                <c:pt idx="48">
                  <c:v>8679</c:v>
                </c:pt>
                <c:pt idx="49">
                  <c:v>8662</c:v>
                </c:pt>
                <c:pt idx="50">
                  <c:v>8470</c:v>
                </c:pt>
                <c:pt idx="51">
                  <c:v>8693</c:v>
                </c:pt>
                <c:pt idx="52">
                  <c:v>8604</c:v>
                </c:pt>
                <c:pt idx="53">
                  <c:v>8545</c:v>
                </c:pt>
                <c:pt idx="54">
                  <c:v>8182</c:v>
                </c:pt>
                <c:pt idx="55">
                  <c:v>8606</c:v>
                </c:pt>
                <c:pt idx="56">
                  <c:v>8640</c:v>
                </c:pt>
                <c:pt idx="57">
                  <c:v>8753</c:v>
                </c:pt>
                <c:pt idx="58">
                  <c:v>8808</c:v>
                </c:pt>
                <c:pt idx="59">
                  <c:v>8809</c:v>
                </c:pt>
                <c:pt idx="60">
                  <c:v>8906</c:v>
                </c:pt>
                <c:pt idx="61">
                  <c:v>9089</c:v>
                </c:pt>
                <c:pt idx="62">
                  <c:v>9155</c:v>
                </c:pt>
                <c:pt idx="63">
                  <c:v>9384</c:v>
                </c:pt>
                <c:pt idx="64">
                  <c:v>9603</c:v>
                </c:pt>
                <c:pt idx="65">
                  <c:v>9878</c:v>
                </c:pt>
                <c:pt idx="66" formatCode="0">
                  <c:v>9877.1116714273012</c:v>
                </c:pt>
                <c:pt idx="67">
                  <c:v>9603</c:v>
                </c:pt>
                <c:pt idx="68">
                  <c:v>9661.510916621517</c:v>
                </c:pt>
                <c:pt idx="69">
                  <c:v>9678.9229941095982</c:v>
                </c:pt>
                <c:pt idx="70">
                  <c:v>9696.3350715976794</c:v>
                </c:pt>
                <c:pt idx="71">
                  <c:v>9713.7471490857606</c:v>
                </c:pt>
                <c:pt idx="72">
                  <c:v>9731.15922657384</c:v>
                </c:pt>
                <c:pt idx="73">
                  <c:v>9759.7462905859538</c:v>
                </c:pt>
                <c:pt idx="74">
                  <c:v>9788.3333545980677</c:v>
                </c:pt>
                <c:pt idx="75">
                  <c:v>9816.9204186101815</c:v>
                </c:pt>
                <c:pt idx="76">
                  <c:v>9845.5074826222917</c:v>
                </c:pt>
                <c:pt idx="77">
                  <c:v>9879.8125120769164</c:v>
                </c:pt>
                <c:pt idx="78">
                  <c:v>9914.1175415315411</c:v>
                </c:pt>
                <c:pt idx="79">
                  <c:v>9948.4225709861657</c:v>
                </c:pt>
                <c:pt idx="80">
                  <c:v>9982.7276004407922</c:v>
                </c:pt>
                <c:pt idx="81">
                  <c:v>10000.233021577755</c:v>
                </c:pt>
                <c:pt idx="82">
                  <c:v>10017.738442714717</c:v>
                </c:pt>
                <c:pt idx="83">
                  <c:v>10035.24386385168</c:v>
                </c:pt>
                <c:pt idx="84">
                  <c:v>10052.749284988642</c:v>
                </c:pt>
                <c:pt idx="85">
                  <c:v>10034.923714426724</c:v>
                </c:pt>
                <c:pt idx="86">
                  <c:v>10017.098143864805</c:v>
                </c:pt>
                <c:pt idx="87">
                  <c:v>9999.2725733028856</c:v>
                </c:pt>
                <c:pt idx="88">
                  <c:v>9981.4470027409679</c:v>
                </c:pt>
                <c:pt idx="89">
                  <c:v>9954.8809439107717</c:v>
                </c:pt>
                <c:pt idx="90">
                  <c:v>9928.3148850805756</c:v>
                </c:pt>
                <c:pt idx="91">
                  <c:v>9901.7488262503794</c:v>
                </c:pt>
                <c:pt idx="92">
                  <c:v>9875.1827674201832</c:v>
                </c:pt>
                <c:pt idx="93">
                  <c:v>9841.2434124613519</c:v>
                </c:pt>
                <c:pt idx="94">
                  <c:v>9807.3040575025207</c:v>
                </c:pt>
                <c:pt idx="95">
                  <c:v>9773.3647025436894</c:v>
                </c:pt>
                <c:pt idx="96">
                  <c:v>9739.4253475848564</c:v>
                </c:pt>
                <c:pt idx="97">
                  <c:v>9699.7792659627848</c:v>
                </c:pt>
                <c:pt idx="98">
                  <c:v>9660.1331843407133</c:v>
                </c:pt>
                <c:pt idx="99">
                  <c:v>9620.4871027186418</c:v>
                </c:pt>
                <c:pt idx="100">
                  <c:v>9580.8410210965667</c:v>
                </c:pt>
                <c:pt idx="101">
                  <c:v>9538.6821863749101</c:v>
                </c:pt>
                <c:pt idx="102">
                  <c:v>9496.5233516532535</c:v>
                </c:pt>
                <c:pt idx="103">
                  <c:v>9454.3645169315969</c:v>
                </c:pt>
                <c:pt idx="104">
                  <c:v>9412.2056822099421</c:v>
                </c:pt>
              </c:numCache>
            </c:numRef>
          </c:val>
        </c:ser>
        <c:ser>
          <c:idx val="7"/>
          <c:order val="7"/>
          <c:tx>
            <c:strRef>
              <c:f>PrisonPop!$AB$3</c:f>
              <c:strCache>
                <c:ptCount val="1"/>
                <c:pt idx="0">
                  <c:v>CL2</c:v>
                </c:pt>
              </c:strCache>
            </c:strRef>
          </c:tx>
          <c:spPr>
            <a:solidFill>
              <a:srgbClr val="4F81BD">
                <a:alpha val="10000"/>
              </a:srgbClr>
            </a:solidFill>
          </c:spPr>
          <c:val>
            <c:numRef>
              <c:f>PrisonPop!$AB$4:$AB$108</c:f>
              <c:numCache>
                <c:formatCode>General</c:formatCode>
                <c:ptCount val="105"/>
                <c:pt idx="67" formatCode="0">
                  <c:v>281.41578455790841</c:v>
                </c:pt>
                <c:pt idx="68" formatCode="#,##0">
                  <c:v>359.76829418654597</c:v>
                </c:pt>
                <c:pt idx="69" formatCode="#,##0">
                  <c:v>396.85480231591328</c:v>
                </c:pt>
                <c:pt idx="70" formatCode="#,##0">
                  <c:v>433.94131044528058</c:v>
                </c:pt>
                <c:pt idx="71" formatCode="#,##0">
                  <c:v>471.02781857464788</c:v>
                </c:pt>
                <c:pt idx="72" formatCode="#,##0">
                  <c:v>508.11432670401518</c:v>
                </c:pt>
                <c:pt idx="73" formatCode="#,##0">
                  <c:v>544.0117482493647</c:v>
                </c:pt>
                <c:pt idx="74" formatCode="#,##0">
                  <c:v>579.90916979471422</c:v>
                </c:pt>
                <c:pt idx="75" formatCode="#,##0">
                  <c:v>615.80659134006373</c:v>
                </c:pt>
                <c:pt idx="76" formatCode="#,##0">
                  <c:v>651.70401288541325</c:v>
                </c:pt>
                <c:pt idx="77" formatCode="#,##0">
                  <c:v>684.03092337727912</c:v>
                </c:pt>
                <c:pt idx="78" formatCode="#,##0">
                  <c:v>716.357833869145</c:v>
                </c:pt>
                <c:pt idx="79" formatCode="#,##0">
                  <c:v>748.68474436101087</c:v>
                </c:pt>
                <c:pt idx="80" formatCode="#,##0">
                  <c:v>781.01165485287675</c:v>
                </c:pt>
                <c:pt idx="81" formatCode="#,##0">
                  <c:v>821.9235638097116</c:v>
                </c:pt>
                <c:pt idx="82" formatCode="#,##0">
                  <c:v>862.83547276654645</c:v>
                </c:pt>
                <c:pt idx="83" formatCode="#,##0">
                  <c:v>903.7473817233813</c:v>
                </c:pt>
                <c:pt idx="84" formatCode="#,##0">
                  <c:v>944.65929068021615</c:v>
                </c:pt>
                <c:pt idx="85" formatCode="#,##0">
                  <c:v>985.58640859904244</c:v>
                </c:pt>
                <c:pt idx="86" formatCode="#,##0">
                  <c:v>1026.5135265178687</c:v>
                </c:pt>
                <c:pt idx="87" formatCode="#,##0">
                  <c:v>1067.440644436695</c:v>
                </c:pt>
                <c:pt idx="88" formatCode="#,##0">
                  <c:v>1108.3677623555213</c:v>
                </c:pt>
                <c:pt idx="89" formatCode="#,##0">
                  <c:v>1149.1045709882414</c:v>
                </c:pt>
                <c:pt idx="90" formatCode="#,##0">
                  <c:v>1189.8413796209616</c:v>
                </c:pt>
                <c:pt idx="91" formatCode="#,##0">
                  <c:v>1230.5781882536817</c:v>
                </c:pt>
                <c:pt idx="92" formatCode="#,##0">
                  <c:v>1271.3149968864018</c:v>
                </c:pt>
                <c:pt idx="93" formatCode="#,##0">
                  <c:v>1307.3035058331425</c:v>
                </c:pt>
                <c:pt idx="94" formatCode="#,##0">
                  <c:v>1343.2920147798832</c:v>
                </c:pt>
                <c:pt idx="95" formatCode="#,##0">
                  <c:v>1379.2805237266239</c:v>
                </c:pt>
                <c:pt idx="96" formatCode="#,##0">
                  <c:v>1415.2690326733646</c:v>
                </c:pt>
                <c:pt idx="97" formatCode="#,##0">
                  <c:v>1454.3569267897406</c:v>
                </c:pt>
                <c:pt idx="98" formatCode="#,##0">
                  <c:v>1493.4448209061165</c:v>
                </c:pt>
                <c:pt idx="99" formatCode="#,##0">
                  <c:v>1532.5327150224925</c:v>
                </c:pt>
                <c:pt idx="100" formatCode="#,##0">
                  <c:v>1571.6206091388685</c:v>
                </c:pt>
                <c:pt idx="101" formatCode="#,##0">
                  <c:v>1611.722497924342</c:v>
                </c:pt>
                <c:pt idx="102" formatCode="#,##0">
                  <c:v>1651.8243867098154</c:v>
                </c:pt>
                <c:pt idx="103" formatCode="#,##0">
                  <c:v>1691.9262754952888</c:v>
                </c:pt>
                <c:pt idx="104" formatCode="#,##0">
                  <c:v>1732.0281642807622</c:v>
                </c:pt>
              </c:numCache>
            </c:numRef>
          </c:val>
        </c:ser>
        <c:ser>
          <c:idx val="8"/>
          <c:order val="8"/>
          <c:tx>
            <c:strRef>
              <c:f>PrisonPop!$AC$3</c:f>
              <c:strCache>
                <c:ptCount val="1"/>
                <c:pt idx="0">
                  <c:v>CL3</c:v>
                </c:pt>
              </c:strCache>
            </c:strRef>
          </c:tx>
          <c:spPr>
            <a:solidFill>
              <a:srgbClr val="4F81BD">
                <a:alpha val="20000"/>
              </a:srgbClr>
            </a:solidFill>
          </c:spPr>
          <c:val>
            <c:numRef>
              <c:f>PrisonPop!$AC$4:$AC$108</c:f>
              <c:numCache>
                <c:formatCode>General</c:formatCode>
                <c:ptCount val="105"/>
                <c:pt idx="67" formatCode="0">
                  <c:v>397.81288916562744</c:v>
                </c:pt>
                <c:pt idx="68" formatCode="#,##0">
                  <c:v>506.87355225393549</c:v>
                </c:pt>
                <c:pt idx="69" formatCode="#,##0">
                  <c:v>559.14998382482008</c:v>
                </c:pt>
                <c:pt idx="70" formatCode="#,##0">
                  <c:v>611.42641539570468</c:v>
                </c:pt>
                <c:pt idx="71" formatCode="#,##0">
                  <c:v>663.70284696658928</c:v>
                </c:pt>
                <c:pt idx="72" formatCode="#,##0">
                  <c:v>715.97927853747387</c:v>
                </c:pt>
                <c:pt idx="73" formatCode="#,##0">
                  <c:v>767.2987042945465</c:v>
                </c:pt>
                <c:pt idx="74" formatCode="#,##0">
                  <c:v>818.61813005161912</c:v>
                </c:pt>
                <c:pt idx="75" formatCode="#,##0">
                  <c:v>869.93755580869174</c:v>
                </c:pt>
                <c:pt idx="76" formatCode="#,##0">
                  <c:v>921.25698156576436</c:v>
                </c:pt>
                <c:pt idx="77" formatCode="#,##0">
                  <c:v>968.17542855720103</c:v>
                </c:pt>
                <c:pt idx="78" formatCode="#,##0">
                  <c:v>1015.0938755486377</c:v>
                </c:pt>
                <c:pt idx="79" formatCode="#,##0">
                  <c:v>1062.0123225400744</c:v>
                </c:pt>
                <c:pt idx="80" formatCode="#,##0">
                  <c:v>1108.930769531511</c:v>
                </c:pt>
                <c:pt idx="81" formatCode="#,##0">
                  <c:v>1156.8788714404773</c:v>
                </c:pt>
                <c:pt idx="82" formatCode="#,##0">
                  <c:v>1204.8269733494435</c:v>
                </c:pt>
                <c:pt idx="83" formatCode="#,##0">
                  <c:v>1252.7750752584097</c:v>
                </c:pt>
                <c:pt idx="84" formatCode="#,##0">
                  <c:v>1300.723177167376</c:v>
                </c:pt>
                <c:pt idx="85" formatCode="#,##0">
                  <c:v>1333.6445918093336</c:v>
                </c:pt>
                <c:pt idx="86" formatCode="#,##0">
                  <c:v>1366.5660064512913</c:v>
                </c:pt>
                <c:pt idx="87" formatCode="#,##0">
                  <c:v>1399.4874210932489</c:v>
                </c:pt>
                <c:pt idx="88" formatCode="#,##0">
                  <c:v>1432.4088357352066</c:v>
                </c:pt>
                <c:pt idx="89" formatCode="#,##0">
                  <c:v>1466.590134259397</c:v>
                </c:pt>
                <c:pt idx="90" formatCode="#,##0">
                  <c:v>1500.7714327835874</c:v>
                </c:pt>
                <c:pt idx="91" formatCode="#,##0">
                  <c:v>1534.9527313077779</c:v>
                </c:pt>
                <c:pt idx="92" formatCode="#,##0">
                  <c:v>1569.1340298319683</c:v>
                </c:pt>
                <c:pt idx="93" formatCode="#,##0">
                  <c:v>1606.5861856062525</c:v>
                </c:pt>
                <c:pt idx="94" formatCode="#,##0">
                  <c:v>1644.0383413805366</c:v>
                </c:pt>
                <c:pt idx="95" formatCode="#,##0">
                  <c:v>1681.4904971548208</c:v>
                </c:pt>
                <c:pt idx="96" formatCode="#,##0">
                  <c:v>1718.942652929105</c:v>
                </c:pt>
                <c:pt idx="97" formatCode="#,##0">
                  <c:v>1760.5042757306596</c:v>
                </c:pt>
                <c:pt idx="98" formatCode="#,##0">
                  <c:v>1802.0658985322143</c:v>
                </c:pt>
                <c:pt idx="99" formatCode="#,##0">
                  <c:v>1843.627521333769</c:v>
                </c:pt>
                <c:pt idx="100" formatCode="#,##0">
                  <c:v>1885.1891441353237</c:v>
                </c:pt>
                <c:pt idx="101" formatCode="#,##0">
                  <c:v>1918.5919509278228</c:v>
                </c:pt>
                <c:pt idx="102" formatCode="#,##0">
                  <c:v>1951.994757720322</c:v>
                </c:pt>
                <c:pt idx="103" formatCode="#,##0">
                  <c:v>1985.3975645128212</c:v>
                </c:pt>
                <c:pt idx="104" formatCode="#,##0">
                  <c:v>2018.8003713053204</c:v>
                </c:pt>
              </c:numCache>
            </c:numRef>
          </c:val>
        </c:ser>
        <c:ser>
          <c:idx val="9"/>
          <c:order val="9"/>
          <c:tx>
            <c:strRef>
              <c:f>PrisonPop!$AD$3</c:f>
              <c:strCache>
                <c:ptCount val="1"/>
                <c:pt idx="0">
                  <c:v>CL4</c:v>
                </c:pt>
              </c:strCache>
            </c:strRef>
          </c:tx>
          <c:spPr>
            <a:solidFill>
              <a:srgbClr val="4F81BD">
                <a:alpha val="10000"/>
              </a:srgbClr>
            </a:solidFill>
          </c:spPr>
          <c:val>
            <c:numRef>
              <c:f>PrisonPop!$AD$4:$AD$108</c:f>
              <c:numCache>
                <c:formatCode>General</c:formatCode>
                <c:ptCount val="105"/>
                <c:pt idx="67" formatCode="0">
                  <c:v>295.41290473225445</c:v>
                </c:pt>
                <c:pt idx="68" formatCode="#,##0">
                  <c:v>364.56520477569939</c:v>
                </c:pt>
                <c:pt idx="69" formatCode="#,##0">
                  <c:v>406.63894215758319</c:v>
                </c:pt>
                <c:pt idx="70" formatCode="#,##0">
                  <c:v>448.71267953946699</c:v>
                </c:pt>
                <c:pt idx="71" formatCode="#,##0">
                  <c:v>490.78641692135079</c:v>
                </c:pt>
                <c:pt idx="72" formatCode="#,##0">
                  <c:v>532.86015430323459</c:v>
                </c:pt>
                <c:pt idx="73" formatCode="#,##0">
                  <c:v>570.6747683236631</c:v>
                </c:pt>
                <c:pt idx="74" formatCode="#,##0">
                  <c:v>608.48938234409161</c:v>
                </c:pt>
                <c:pt idx="75" formatCode="#,##0">
                  <c:v>646.30399636452012</c:v>
                </c:pt>
                <c:pt idx="76" formatCode="#,##0">
                  <c:v>684.11861038494862</c:v>
                </c:pt>
                <c:pt idx="77" formatCode="#,##0">
                  <c:v>730.82019791135326</c:v>
                </c:pt>
                <c:pt idx="78" formatCode="#,##0">
                  <c:v>777.5217854377579</c:v>
                </c:pt>
                <c:pt idx="79" formatCode="#,##0">
                  <c:v>824.22337296416254</c:v>
                </c:pt>
                <c:pt idx="80" formatCode="#,##0">
                  <c:v>870.92496049056717</c:v>
                </c:pt>
                <c:pt idx="81" formatCode="#,##0">
                  <c:v>907.07090473823382</c:v>
                </c:pt>
                <c:pt idx="82" formatCode="#,##0">
                  <c:v>943.21684898590047</c:v>
                </c:pt>
                <c:pt idx="83" formatCode="#,##0">
                  <c:v>979.36279323356712</c:v>
                </c:pt>
                <c:pt idx="84" formatCode="#,##0">
                  <c:v>1015.5087374812338</c:v>
                </c:pt>
                <c:pt idx="85" formatCode="#,##0">
                  <c:v>1063.5789169419972</c:v>
                </c:pt>
                <c:pt idx="86" formatCode="#,##0">
                  <c:v>1111.6490964027607</c:v>
                </c:pt>
                <c:pt idx="87" formatCode="#,##0">
                  <c:v>1159.7192758635242</c:v>
                </c:pt>
                <c:pt idx="88" formatCode="#,##0">
                  <c:v>1207.7894553242877</c:v>
                </c:pt>
                <c:pt idx="89" formatCode="#,##0">
                  <c:v>1254.8487707263052</c:v>
                </c:pt>
                <c:pt idx="90" formatCode="#,##0">
                  <c:v>1301.9080861283228</c:v>
                </c:pt>
                <c:pt idx="91" formatCode="#,##0">
                  <c:v>1348.9674015303403</c:v>
                </c:pt>
                <c:pt idx="92" formatCode="#,##0">
                  <c:v>1396.0267169323579</c:v>
                </c:pt>
                <c:pt idx="93" formatCode="#,##0">
                  <c:v>1434.5788092293583</c:v>
                </c:pt>
                <c:pt idx="94" formatCode="#,##0">
                  <c:v>1473.1309015263587</c:v>
                </c:pt>
                <c:pt idx="95" formatCode="#,##0">
                  <c:v>1511.6829938233591</c:v>
                </c:pt>
                <c:pt idx="96" formatCode="#,##0">
                  <c:v>1550.2350861203595</c:v>
                </c:pt>
                <c:pt idx="97" formatCode="#,##0">
                  <c:v>1590.9995995929612</c:v>
                </c:pt>
                <c:pt idx="98" formatCode="#,##0">
                  <c:v>1631.7641130655629</c:v>
                </c:pt>
                <c:pt idx="99" formatCode="#,##0">
                  <c:v>1672.5286265381646</c:v>
                </c:pt>
                <c:pt idx="100" formatCode="#,##0">
                  <c:v>1713.2931400107664</c:v>
                </c:pt>
                <c:pt idx="101" formatCode="#,##0">
                  <c:v>1770.6784109453615</c:v>
                </c:pt>
                <c:pt idx="102" formatCode="#,##0">
                  <c:v>1828.0636818799567</c:v>
                </c:pt>
                <c:pt idx="103" formatCode="#,##0">
                  <c:v>1885.4489528145518</c:v>
                </c:pt>
                <c:pt idx="104" formatCode="#,##0">
                  <c:v>1942.834223749147</c:v>
                </c:pt>
              </c:numCache>
            </c:numRef>
          </c:val>
        </c:ser>
        <c:axId val="470889216"/>
        <c:axId val="470891136"/>
      </c:areaChart>
      <c:lineChart>
        <c:grouping val="standard"/>
        <c:ser>
          <c:idx val="0"/>
          <c:order val="0"/>
          <c:tx>
            <c:strRef>
              <c:f>PrisonPop!$Q$3</c:f>
              <c:strCache>
                <c:ptCount val="1"/>
                <c:pt idx="0">
                  <c:v>Sentenced </c:v>
                </c:pt>
              </c:strCache>
            </c:strRef>
          </c:tx>
          <c:spPr>
            <a:ln>
              <a:solidFill>
                <a:srgbClr val="008000"/>
              </a:solidFill>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PrisonPop!$Q$4:$Q$108</c:f>
              <c:numCache>
                <c:formatCode>#,##0</c:formatCode>
                <c:ptCount val="105"/>
                <c:pt idx="0">
                  <c:v>4956</c:v>
                </c:pt>
                <c:pt idx="1">
                  <c:v>5119</c:v>
                </c:pt>
                <c:pt idx="2">
                  <c:v>5047</c:v>
                </c:pt>
                <c:pt idx="3">
                  <c:v>5047</c:v>
                </c:pt>
                <c:pt idx="4">
                  <c:v>5117</c:v>
                </c:pt>
                <c:pt idx="5">
                  <c:v>5081</c:v>
                </c:pt>
                <c:pt idx="6">
                  <c:v>4842</c:v>
                </c:pt>
                <c:pt idx="7">
                  <c:v>4727</c:v>
                </c:pt>
                <c:pt idx="8">
                  <c:v>4913</c:v>
                </c:pt>
                <c:pt idx="9">
                  <c:v>4930</c:v>
                </c:pt>
                <c:pt idx="10">
                  <c:v>4909</c:v>
                </c:pt>
                <c:pt idx="11">
                  <c:v>4912</c:v>
                </c:pt>
                <c:pt idx="12">
                  <c:v>5026</c:v>
                </c:pt>
                <c:pt idx="13">
                  <c:v>5235</c:v>
                </c:pt>
                <c:pt idx="14">
                  <c:v>5142</c:v>
                </c:pt>
                <c:pt idx="15">
                  <c:v>5039</c:v>
                </c:pt>
                <c:pt idx="16">
                  <c:v>5345</c:v>
                </c:pt>
                <c:pt idx="17">
                  <c:v>5599</c:v>
                </c:pt>
                <c:pt idx="18">
                  <c:v>5617</c:v>
                </c:pt>
                <c:pt idx="19">
                  <c:v>5525</c:v>
                </c:pt>
                <c:pt idx="20">
                  <c:v>5734</c:v>
                </c:pt>
                <c:pt idx="21">
                  <c:v>5925</c:v>
                </c:pt>
                <c:pt idx="22">
                  <c:v>6056</c:v>
                </c:pt>
                <c:pt idx="23">
                  <c:v>5977</c:v>
                </c:pt>
                <c:pt idx="24">
                  <c:v>6041</c:v>
                </c:pt>
                <c:pt idx="25">
                  <c:v>6174</c:v>
                </c:pt>
                <c:pt idx="26">
                  <c:v>6075</c:v>
                </c:pt>
                <c:pt idx="27">
                  <c:v>6105</c:v>
                </c:pt>
                <c:pt idx="28">
                  <c:v>6409</c:v>
                </c:pt>
                <c:pt idx="29">
                  <c:v>6623</c:v>
                </c:pt>
                <c:pt idx="30">
                  <c:v>6019</c:v>
                </c:pt>
                <c:pt idx="31">
                  <c:v>5857</c:v>
                </c:pt>
                <c:pt idx="32">
                  <c:v>6037</c:v>
                </c:pt>
                <c:pt idx="33">
                  <c:v>6200</c:v>
                </c:pt>
                <c:pt idx="34">
                  <c:v>6196</c:v>
                </c:pt>
                <c:pt idx="35">
                  <c:v>6340</c:v>
                </c:pt>
                <c:pt idx="36">
                  <c:v>6459</c:v>
                </c:pt>
                <c:pt idx="37">
                  <c:v>6619</c:v>
                </c:pt>
                <c:pt idx="38">
                  <c:v>6534</c:v>
                </c:pt>
                <c:pt idx="39">
                  <c:v>6622</c:v>
                </c:pt>
                <c:pt idx="40">
                  <c:v>6832</c:v>
                </c:pt>
                <c:pt idx="41">
                  <c:v>6986</c:v>
                </c:pt>
                <c:pt idx="42">
                  <c:v>6780</c:v>
                </c:pt>
                <c:pt idx="43">
                  <c:v>6801</c:v>
                </c:pt>
                <c:pt idx="44">
                  <c:v>6841</c:v>
                </c:pt>
                <c:pt idx="45">
                  <c:v>6770</c:v>
                </c:pt>
                <c:pt idx="46">
                  <c:v>6654</c:v>
                </c:pt>
                <c:pt idx="47">
                  <c:v>6718</c:v>
                </c:pt>
                <c:pt idx="48">
                  <c:v>6765</c:v>
                </c:pt>
                <c:pt idx="49">
                  <c:v>6855</c:v>
                </c:pt>
                <c:pt idx="50">
                  <c:v>6696</c:v>
                </c:pt>
                <c:pt idx="51">
                  <c:v>6798</c:v>
                </c:pt>
                <c:pt idx="52">
                  <c:v>6901</c:v>
                </c:pt>
                <c:pt idx="53">
                  <c:v>6916</c:v>
                </c:pt>
                <c:pt idx="54">
                  <c:v>6627</c:v>
                </c:pt>
                <c:pt idx="55">
                  <c:v>6748</c:v>
                </c:pt>
                <c:pt idx="56">
                  <c:v>6766</c:v>
                </c:pt>
                <c:pt idx="57">
                  <c:v>6933</c:v>
                </c:pt>
                <c:pt idx="58">
                  <c:v>6775</c:v>
                </c:pt>
                <c:pt idx="59">
                  <c:v>6706</c:v>
                </c:pt>
                <c:pt idx="60">
                  <c:v>6708</c:v>
                </c:pt>
                <c:pt idx="61">
                  <c:v>6866</c:v>
                </c:pt>
                <c:pt idx="62">
                  <c:v>6861</c:v>
                </c:pt>
                <c:pt idx="63">
                  <c:v>6852</c:v>
                </c:pt>
                <c:pt idx="64">
                  <c:v>6991</c:v>
                </c:pt>
                <c:pt idx="65">
                  <c:v>7116</c:v>
                </c:pt>
                <c:pt idx="66">
                  <c:v>7104</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ser>
          <c:idx val="1"/>
          <c:order val="1"/>
          <c:tx>
            <c:strRef>
              <c:f>PrisonPop!$R$3</c:f>
              <c:strCache>
                <c:ptCount val="1"/>
                <c:pt idx="0">
                  <c:v>Sentenced 2016 Long Term Forecast</c:v>
                </c:pt>
              </c:strCache>
            </c:strRef>
          </c:tx>
          <c:spPr>
            <a:ln>
              <a:solidFill>
                <a:srgbClr val="008000">
                  <a:alpha val="37000"/>
                </a:srgbClr>
              </a:solidFill>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PrisonPop!$R$4:$R$108</c:f>
              <c:numCache>
                <c:formatCode>#,##0</c:formatCode>
                <c:ptCount val="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7110.2161444497124</c:v>
                </c:pt>
                <c:pt idx="67">
                  <c:v>7162.2571437026236</c:v>
                </c:pt>
                <c:pt idx="68">
                  <c:v>7177.8208894618647</c:v>
                </c:pt>
                <c:pt idx="69">
                  <c:v>7376.8077584775392</c:v>
                </c:pt>
                <c:pt idx="70">
                  <c:v>7221.5773748520405</c:v>
                </c:pt>
                <c:pt idx="71">
                  <c:v>7270.5497196845781</c:v>
                </c:pt>
                <c:pt idx="72">
                  <c:v>7451.4097770743419</c:v>
                </c:pt>
                <c:pt idx="73">
                  <c:v>7646.7045889553174</c:v>
                </c:pt>
                <c:pt idx="74">
                  <c:v>7384.6852129399758</c:v>
                </c:pt>
                <c:pt idx="75">
                  <c:v>7501.928809713103</c:v>
                </c:pt>
                <c:pt idx="76">
                  <c:v>7636.1163797860954</c:v>
                </c:pt>
                <c:pt idx="77">
                  <c:v>7858.0533888408099</c:v>
                </c:pt>
                <c:pt idx="78">
                  <c:v>7645.6140842989871</c:v>
                </c:pt>
                <c:pt idx="79">
                  <c:v>7751.890116070429</c:v>
                </c:pt>
                <c:pt idx="80">
                  <c:v>7891.6174103435915</c:v>
                </c:pt>
                <c:pt idx="81">
                  <c:v>8154.3200028222182</c:v>
                </c:pt>
                <c:pt idx="82">
                  <c:v>7890.4467753080844</c:v>
                </c:pt>
                <c:pt idx="83">
                  <c:v>7992.75585882015</c:v>
                </c:pt>
                <c:pt idx="84">
                  <c:v>8121.3049098523206</c:v>
                </c:pt>
                <c:pt idx="85">
                  <c:v>8252.4785064209682</c:v>
                </c:pt>
                <c:pt idx="86">
                  <c:v>8034.9260898340035</c:v>
                </c:pt>
                <c:pt idx="87">
                  <c:v>8102.6794551874646</c:v>
                </c:pt>
                <c:pt idx="88">
                  <c:v>8238.4092550245514</c:v>
                </c:pt>
                <c:pt idx="89">
                  <c:v>8357.1961275990561</c:v>
                </c:pt>
                <c:pt idx="90">
                  <c:v>8134.4883503439141</c:v>
                </c:pt>
                <c:pt idx="91">
                  <c:v>8219.894945656677</c:v>
                </c:pt>
                <c:pt idx="92">
                  <c:v>8335.1220702296505</c:v>
                </c:pt>
                <c:pt idx="93">
                  <c:v>8443.5984696501109</c:v>
                </c:pt>
                <c:pt idx="94">
                  <c:v>8184.9179595076221</c:v>
                </c:pt>
                <c:pt idx="95">
                  <c:v>8255.0200375771528</c:v>
                </c:pt>
                <c:pt idx="96">
                  <c:v>8394.2646083829386</c:v>
                </c:pt>
                <c:pt idx="97">
                  <c:v>8516.2010483838167</c:v>
                </c:pt>
                <c:pt idx="98">
                  <c:v>8266.6911006461978</c:v>
                </c:pt>
                <c:pt idx="99">
                  <c:v>8337.7843052639564</c:v>
                </c:pt>
                <c:pt idx="100">
                  <c:v>8456.2350846443333</c:v>
                </c:pt>
                <c:pt idx="101">
                  <c:v>8544.6906410466472</c:v>
                </c:pt>
                <c:pt idx="102">
                  <c:v>8289.6870487840006</c:v>
                </c:pt>
                <c:pt idx="103">
                  <c:v>8358.6762879262897</c:v>
                </c:pt>
                <c:pt idx="104">
                  <c:v>8457.5772780125644</c:v>
                </c:pt>
              </c:numCache>
            </c:numRef>
          </c:val>
        </c:ser>
        <c:ser>
          <c:idx val="2"/>
          <c:order val="2"/>
          <c:tx>
            <c:strRef>
              <c:f>PrisonPop!$W$3</c:f>
              <c:strCache>
                <c:ptCount val="1"/>
                <c:pt idx="0">
                  <c:v>Total </c:v>
                </c:pt>
              </c:strCache>
            </c:strRef>
          </c:tx>
          <c:spPr>
            <a:ln>
              <a:solidFill>
                <a:schemeClr val="tx2"/>
              </a:solidFill>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PrisonPop!$W$4:$W$108</c:f>
              <c:numCache>
                <c:formatCode>#,##0</c:formatCode>
                <c:ptCount val="105"/>
                <c:pt idx="0">
                  <c:v>5701</c:v>
                </c:pt>
                <c:pt idx="1">
                  <c:v>5877</c:v>
                </c:pt>
                <c:pt idx="2">
                  <c:v>5772</c:v>
                </c:pt>
                <c:pt idx="3">
                  <c:v>6024</c:v>
                </c:pt>
                <c:pt idx="4">
                  <c:v>5980</c:v>
                </c:pt>
                <c:pt idx="5">
                  <c:v>5938</c:v>
                </c:pt>
                <c:pt idx="6">
                  <c:v>5656</c:v>
                </c:pt>
                <c:pt idx="7">
                  <c:v>5616</c:v>
                </c:pt>
                <c:pt idx="8">
                  <c:v>5884</c:v>
                </c:pt>
                <c:pt idx="9">
                  <c:v>5828</c:v>
                </c:pt>
                <c:pt idx="10">
                  <c:v>5782</c:v>
                </c:pt>
                <c:pt idx="11">
                  <c:v>5906</c:v>
                </c:pt>
                <c:pt idx="12">
                  <c:v>6135</c:v>
                </c:pt>
                <c:pt idx="13">
                  <c:v>6322</c:v>
                </c:pt>
                <c:pt idx="14">
                  <c:v>6154</c:v>
                </c:pt>
                <c:pt idx="15">
                  <c:v>6403</c:v>
                </c:pt>
                <c:pt idx="16">
                  <c:v>6613</c:v>
                </c:pt>
                <c:pt idx="17">
                  <c:v>6946</c:v>
                </c:pt>
                <c:pt idx="18">
                  <c:v>6663</c:v>
                </c:pt>
                <c:pt idx="19">
                  <c:v>6891</c:v>
                </c:pt>
                <c:pt idx="20">
                  <c:v>7074</c:v>
                </c:pt>
                <c:pt idx="21">
                  <c:v>7391</c:v>
                </c:pt>
                <c:pt idx="22">
                  <c:v>7420</c:v>
                </c:pt>
                <c:pt idx="23">
                  <c:v>7664</c:v>
                </c:pt>
                <c:pt idx="24">
                  <c:v>7656</c:v>
                </c:pt>
                <c:pt idx="25">
                  <c:v>7705</c:v>
                </c:pt>
                <c:pt idx="26">
                  <c:v>7541</c:v>
                </c:pt>
                <c:pt idx="27">
                  <c:v>7893</c:v>
                </c:pt>
                <c:pt idx="28">
                  <c:v>8148</c:v>
                </c:pt>
                <c:pt idx="29">
                  <c:v>8427</c:v>
                </c:pt>
                <c:pt idx="30">
                  <c:v>7459</c:v>
                </c:pt>
                <c:pt idx="31">
                  <c:v>7612</c:v>
                </c:pt>
                <c:pt idx="32">
                  <c:v>7868</c:v>
                </c:pt>
                <c:pt idx="33">
                  <c:v>8017</c:v>
                </c:pt>
                <c:pt idx="34">
                  <c:v>7819</c:v>
                </c:pt>
                <c:pt idx="35">
                  <c:v>8291</c:v>
                </c:pt>
                <c:pt idx="36">
                  <c:v>8373</c:v>
                </c:pt>
                <c:pt idx="37">
                  <c:v>8510</c:v>
                </c:pt>
                <c:pt idx="38">
                  <c:v>8235</c:v>
                </c:pt>
                <c:pt idx="39">
                  <c:v>8542</c:v>
                </c:pt>
                <c:pt idx="40">
                  <c:v>8753</c:v>
                </c:pt>
                <c:pt idx="41">
                  <c:v>8811</c:v>
                </c:pt>
                <c:pt idx="42">
                  <c:v>8523</c:v>
                </c:pt>
                <c:pt idx="43">
                  <c:v>8794</c:v>
                </c:pt>
                <c:pt idx="44">
                  <c:v>8708</c:v>
                </c:pt>
                <c:pt idx="45">
                  <c:v>8595</c:v>
                </c:pt>
                <c:pt idx="46">
                  <c:v>8378</c:v>
                </c:pt>
                <c:pt idx="47">
                  <c:v>8690</c:v>
                </c:pt>
                <c:pt idx="48">
                  <c:v>8679</c:v>
                </c:pt>
                <c:pt idx="49">
                  <c:v>8662</c:v>
                </c:pt>
                <c:pt idx="50">
                  <c:v>8470</c:v>
                </c:pt>
                <c:pt idx="51">
                  <c:v>8693</c:v>
                </c:pt>
                <c:pt idx="52">
                  <c:v>8604</c:v>
                </c:pt>
                <c:pt idx="53">
                  <c:v>8545</c:v>
                </c:pt>
                <c:pt idx="54">
                  <c:v>8182</c:v>
                </c:pt>
                <c:pt idx="55">
                  <c:v>8606</c:v>
                </c:pt>
                <c:pt idx="56">
                  <c:v>8640</c:v>
                </c:pt>
                <c:pt idx="57">
                  <c:v>8753</c:v>
                </c:pt>
                <c:pt idx="58">
                  <c:v>8808</c:v>
                </c:pt>
                <c:pt idx="59">
                  <c:v>8809</c:v>
                </c:pt>
                <c:pt idx="60">
                  <c:v>8906</c:v>
                </c:pt>
                <c:pt idx="61">
                  <c:v>9089</c:v>
                </c:pt>
                <c:pt idx="62">
                  <c:v>9155</c:v>
                </c:pt>
                <c:pt idx="63">
                  <c:v>9384</c:v>
                </c:pt>
                <c:pt idx="64">
                  <c:v>9603</c:v>
                </c:pt>
                <c:pt idx="65">
                  <c:v>9878</c:v>
                </c:pt>
                <c:pt idx="66">
                  <c:v>9845</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ser>
          <c:idx val="3"/>
          <c:order val="3"/>
          <c:tx>
            <c:strRef>
              <c:f>PrisonPop!$X$3</c:f>
              <c:strCache>
                <c:ptCount val="1"/>
                <c:pt idx="0">
                  <c:v>Total 2016 Long Term Forecast</c:v>
                </c:pt>
              </c:strCache>
            </c:strRef>
          </c:tx>
          <c:spPr>
            <a:ln>
              <a:solidFill>
                <a:srgbClr val="1F497D">
                  <a:alpha val="37000"/>
                </a:srgbClr>
              </a:solidFill>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PrisonPop!$X$4:$X$108</c:f>
              <c:numCache>
                <c:formatCode>#,##0</c:formatCode>
                <c:ptCount val="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9877.1116714273012</c:v>
                </c:pt>
                <c:pt idx="67">
                  <c:v>10243.161793776466</c:v>
                </c:pt>
                <c:pt idx="68">
                  <c:v>10273.889151513287</c:v>
                </c:pt>
                <c:pt idx="69">
                  <c:v>10485.878987654216</c:v>
                </c:pt>
                <c:pt idx="70">
                  <c:v>10296.879933474318</c:v>
                </c:pt>
                <c:pt idx="71">
                  <c:v>10434.116094679577</c:v>
                </c:pt>
                <c:pt idx="72">
                  <c:v>10598.912914386539</c:v>
                </c:pt>
                <c:pt idx="73">
                  <c:v>10769.743338311939</c:v>
                </c:pt>
                <c:pt idx="74">
                  <c:v>10640.268920365055</c:v>
                </c:pt>
                <c:pt idx="75">
                  <c:v>10820.432538317411</c:v>
                </c:pt>
                <c:pt idx="76">
                  <c:v>10959.546017737932</c:v>
                </c:pt>
                <c:pt idx="77">
                  <c:v>11178.054113846083</c:v>
                </c:pt>
                <c:pt idx="78">
                  <c:v>11033.525775851729</c:v>
                </c:pt>
                <c:pt idx="79">
                  <c:v>11165.638674004149</c:v>
                </c:pt>
                <c:pt idx="80">
                  <c:v>11324.375161034561</c:v>
                </c:pt>
                <c:pt idx="81">
                  <c:v>11567.344931232592</c:v>
                </c:pt>
                <c:pt idx="82">
                  <c:v>11421.258722276672</c:v>
                </c:pt>
                <c:pt idx="83">
                  <c:v>11578.328534638387</c:v>
                </c:pt>
                <c:pt idx="84">
                  <c:v>11660.486731627088</c:v>
                </c:pt>
                <c:pt idx="85">
                  <c:v>11770.440510310404</c:v>
                </c:pt>
                <c:pt idx="86">
                  <c:v>11611.011850648723</c:v>
                </c:pt>
                <c:pt idx="87">
                  <c:v>11736.988559593956</c:v>
                </c:pt>
                <c:pt idx="88">
                  <c:v>11815.224895276015</c:v>
                </c:pt>
                <c:pt idx="89">
                  <c:v>11903.814574701111</c:v>
                </c:pt>
                <c:pt idx="90">
                  <c:v>11746.599021790487</c:v>
                </c:pt>
                <c:pt idx="91">
                  <c:v>11882.819979411395</c:v>
                </c:pt>
                <c:pt idx="92">
                  <c:v>11945.025046391893</c:v>
                </c:pt>
                <c:pt idx="93">
                  <c:v>12027.814193627313</c:v>
                </c:pt>
                <c:pt idx="94">
                  <c:v>11826.989968440152</c:v>
                </c:pt>
                <c:pt idx="95">
                  <c:v>11903.978335331798</c:v>
                </c:pt>
                <c:pt idx="96">
                  <c:v>12031.973727663695</c:v>
                </c:pt>
                <c:pt idx="97">
                  <c:v>12123.390708477476</c:v>
                </c:pt>
                <c:pt idx="98">
                  <c:v>11933.976152519248</c:v>
                </c:pt>
                <c:pt idx="99">
                  <c:v>12057.286948206616</c:v>
                </c:pt>
                <c:pt idx="100">
                  <c:v>12122.566588323341</c:v>
                </c:pt>
                <c:pt idx="101">
                  <c:v>12188.768375388096</c:v>
                </c:pt>
                <c:pt idx="102">
                  <c:v>11994.873049193347</c:v>
                </c:pt>
                <c:pt idx="103">
                  <c:v>12127.086494125679</c:v>
                </c:pt>
                <c:pt idx="104">
                  <c:v>12171.982212956857</c:v>
                </c:pt>
              </c:numCache>
            </c:numRef>
          </c:val>
        </c:ser>
        <c:ser>
          <c:idx val="4"/>
          <c:order val="4"/>
          <c:tx>
            <c:strRef>
              <c:f>PrisonPop!$T$3</c:f>
              <c:strCache>
                <c:ptCount val="1"/>
                <c:pt idx="0">
                  <c:v>Remand </c:v>
                </c:pt>
              </c:strCache>
            </c:strRef>
          </c:tx>
          <c:spPr>
            <a:ln>
              <a:solidFill>
                <a:schemeClr val="accent2"/>
              </a:solidFill>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PrisonPop!$T$4:$T$108</c:f>
              <c:numCache>
                <c:formatCode>#,##0</c:formatCode>
                <c:ptCount val="105"/>
                <c:pt idx="0">
                  <c:v>745</c:v>
                </c:pt>
                <c:pt idx="1">
                  <c:v>758</c:v>
                </c:pt>
                <c:pt idx="2">
                  <c:v>725</c:v>
                </c:pt>
                <c:pt idx="3">
                  <c:v>977</c:v>
                </c:pt>
                <c:pt idx="4">
                  <c:v>863</c:v>
                </c:pt>
                <c:pt idx="5">
                  <c:v>857</c:v>
                </c:pt>
                <c:pt idx="6">
                  <c:v>814</c:v>
                </c:pt>
                <c:pt idx="7">
                  <c:v>889</c:v>
                </c:pt>
                <c:pt idx="8">
                  <c:v>971</c:v>
                </c:pt>
                <c:pt idx="9">
                  <c:v>898</c:v>
                </c:pt>
                <c:pt idx="10">
                  <c:v>873</c:v>
                </c:pt>
                <c:pt idx="11">
                  <c:v>994</c:v>
                </c:pt>
                <c:pt idx="12">
                  <c:v>1109</c:v>
                </c:pt>
                <c:pt idx="13">
                  <c:v>1087</c:v>
                </c:pt>
                <c:pt idx="14">
                  <c:v>1012</c:v>
                </c:pt>
                <c:pt idx="15">
                  <c:v>1364</c:v>
                </c:pt>
                <c:pt idx="16">
                  <c:v>1268</c:v>
                </c:pt>
                <c:pt idx="17">
                  <c:v>1347</c:v>
                </c:pt>
                <c:pt idx="18">
                  <c:v>1046</c:v>
                </c:pt>
                <c:pt idx="19">
                  <c:v>1366</c:v>
                </c:pt>
                <c:pt idx="20">
                  <c:v>1340</c:v>
                </c:pt>
                <c:pt idx="21">
                  <c:v>1466</c:v>
                </c:pt>
                <c:pt idx="22">
                  <c:v>1364</c:v>
                </c:pt>
                <c:pt idx="23">
                  <c:v>1687</c:v>
                </c:pt>
                <c:pt idx="24">
                  <c:v>1615</c:v>
                </c:pt>
                <c:pt idx="25">
                  <c:v>1531</c:v>
                </c:pt>
                <c:pt idx="26">
                  <c:v>1466</c:v>
                </c:pt>
                <c:pt idx="27">
                  <c:v>1788</c:v>
                </c:pt>
                <c:pt idx="28">
                  <c:v>1739</c:v>
                </c:pt>
                <c:pt idx="29">
                  <c:v>1804</c:v>
                </c:pt>
                <c:pt idx="30">
                  <c:v>1440</c:v>
                </c:pt>
                <c:pt idx="31">
                  <c:v>1755</c:v>
                </c:pt>
                <c:pt idx="32">
                  <c:v>1831</c:v>
                </c:pt>
                <c:pt idx="33">
                  <c:v>1817</c:v>
                </c:pt>
                <c:pt idx="34">
                  <c:v>1623</c:v>
                </c:pt>
                <c:pt idx="35">
                  <c:v>1951</c:v>
                </c:pt>
                <c:pt idx="36">
                  <c:v>1914</c:v>
                </c:pt>
                <c:pt idx="37">
                  <c:v>1891</c:v>
                </c:pt>
                <c:pt idx="38">
                  <c:v>1701</c:v>
                </c:pt>
                <c:pt idx="39">
                  <c:v>1920</c:v>
                </c:pt>
                <c:pt idx="40">
                  <c:v>1921</c:v>
                </c:pt>
                <c:pt idx="41">
                  <c:v>1825</c:v>
                </c:pt>
                <c:pt idx="42">
                  <c:v>1743</c:v>
                </c:pt>
                <c:pt idx="43">
                  <c:v>1993</c:v>
                </c:pt>
                <c:pt idx="44">
                  <c:v>1867</c:v>
                </c:pt>
                <c:pt idx="45">
                  <c:v>1825</c:v>
                </c:pt>
                <c:pt idx="46">
                  <c:v>1724</c:v>
                </c:pt>
                <c:pt idx="47">
                  <c:v>1972</c:v>
                </c:pt>
                <c:pt idx="48">
                  <c:v>1914</c:v>
                </c:pt>
                <c:pt idx="49">
                  <c:v>1807</c:v>
                </c:pt>
                <c:pt idx="50">
                  <c:v>1774</c:v>
                </c:pt>
                <c:pt idx="51">
                  <c:v>1895</c:v>
                </c:pt>
                <c:pt idx="52">
                  <c:v>1703</c:v>
                </c:pt>
                <c:pt idx="53">
                  <c:v>1629</c:v>
                </c:pt>
                <c:pt idx="54">
                  <c:v>1555</c:v>
                </c:pt>
                <c:pt idx="55">
                  <c:v>1858</c:v>
                </c:pt>
                <c:pt idx="56">
                  <c:v>1874</c:v>
                </c:pt>
                <c:pt idx="57">
                  <c:v>1820</c:v>
                </c:pt>
                <c:pt idx="58">
                  <c:v>2033</c:v>
                </c:pt>
                <c:pt idx="59">
                  <c:v>2103</c:v>
                </c:pt>
                <c:pt idx="60">
                  <c:v>2198</c:v>
                </c:pt>
                <c:pt idx="61">
                  <c:v>2223</c:v>
                </c:pt>
                <c:pt idx="62">
                  <c:v>2294</c:v>
                </c:pt>
                <c:pt idx="63">
                  <c:v>2532</c:v>
                </c:pt>
                <c:pt idx="64">
                  <c:v>2612</c:v>
                </c:pt>
                <c:pt idx="65">
                  <c:v>2762</c:v>
                </c:pt>
                <c:pt idx="66">
                  <c:v>2741</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ser>
          <c:idx val="5"/>
          <c:order val="5"/>
          <c:tx>
            <c:strRef>
              <c:f>PrisonPop!$U$3</c:f>
              <c:strCache>
                <c:ptCount val="1"/>
                <c:pt idx="0">
                  <c:v>Remand 2016  Long Term Forecast</c:v>
                </c:pt>
              </c:strCache>
            </c:strRef>
          </c:tx>
          <c:spPr>
            <a:ln>
              <a:solidFill>
                <a:srgbClr val="C0504D">
                  <a:alpha val="37000"/>
                </a:srgbClr>
              </a:solidFill>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PrisonPop!$U$4:$U$108</c:f>
              <c:numCache>
                <c:formatCode>#,##0</c:formatCode>
                <c:ptCount val="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2766.8955269775884</c:v>
                </c:pt>
                <c:pt idx="67">
                  <c:v>3080.9046500738418</c:v>
                </c:pt>
                <c:pt idx="68">
                  <c:v>3096.0682620514231</c:v>
                </c:pt>
                <c:pt idx="69">
                  <c:v>3109.0712291766768</c:v>
                </c:pt>
                <c:pt idx="70">
                  <c:v>3075.302558622277</c:v>
                </c:pt>
                <c:pt idx="71">
                  <c:v>3163.566374994999</c:v>
                </c:pt>
                <c:pt idx="72">
                  <c:v>3147.5031373121983</c:v>
                </c:pt>
                <c:pt idx="73">
                  <c:v>3123.0387493566218</c:v>
                </c:pt>
                <c:pt idx="74">
                  <c:v>3255.5837074250803</c:v>
                </c:pt>
                <c:pt idx="75">
                  <c:v>3318.5037286043075</c:v>
                </c:pt>
                <c:pt idx="76">
                  <c:v>3323.4296379518364</c:v>
                </c:pt>
                <c:pt idx="77">
                  <c:v>3320.000725005274</c:v>
                </c:pt>
                <c:pt idx="78">
                  <c:v>3387.9116915527416</c:v>
                </c:pt>
                <c:pt idx="79">
                  <c:v>3413.7485579337208</c:v>
                </c:pt>
                <c:pt idx="80">
                  <c:v>3432.7577506909697</c:v>
                </c:pt>
                <c:pt idx="81">
                  <c:v>3413.0249284103738</c:v>
                </c:pt>
                <c:pt idx="82">
                  <c:v>3530.8119469685885</c:v>
                </c:pt>
                <c:pt idx="83">
                  <c:v>3585.5726758182373</c:v>
                </c:pt>
                <c:pt idx="84">
                  <c:v>3539.1818217747682</c:v>
                </c:pt>
                <c:pt idx="85">
                  <c:v>3517.9620038894345</c:v>
                </c:pt>
                <c:pt idx="86">
                  <c:v>3576.0857608147198</c:v>
                </c:pt>
                <c:pt idx="87">
                  <c:v>3634.3091044064913</c:v>
                </c:pt>
                <c:pt idx="88">
                  <c:v>3576.8156402514628</c:v>
                </c:pt>
                <c:pt idx="89">
                  <c:v>3546.6184471020542</c:v>
                </c:pt>
                <c:pt idx="90">
                  <c:v>3612.1106714465732</c:v>
                </c:pt>
                <c:pt idx="91">
                  <c:v>3662.9250337547187</c:v>
                </c:pt>
                <c:pt idx="92">
                  <c:v>3609.9029761622414</c:v>
                </c:pt>
                <c:pt idx="93">
                  <c:v>3584.2157239772023</c:v>
                </c:pt>
                <c:pt idx="94">
                  <c:v>3642.0720089325296</c:v>
                </c:pt>
                <c:pt idx="95">
                  <c:v>3648.9582977546447</c:v>
                </c:pt>
                <c:pt idx="96">
                  <c:v>3637.709119280757</c:v>
                </c:pt>
                <c:pt idx="97">
                  <c:v>3607.1896600936602</c:v>
                </c:pt>
                <c:pt idx="98">
                  <c:v>3667.2850518730493</c:v>
                </c:pt>
                <c:pt idx="99">
                  <c:v>3719.5026429426603</c:v>
                </c:pt>
                <c:pt idx="100">
                  <c:v>3666.3315036790077</c:v>
                </c:pt>
                <c:pt idx="101">
                  <c:v>3644.0777343414493</c:v>
                </c:pt>
                <c:pt idx="102">
                  <c:v>3705.1860004093469</c:v>
                </c:pt>
                <c:pt idx="103">
                  <c:v>3768.410206199389</c:v>
                </c:pt>
                <c:pt idx="104">
                  <c:v>3714.4049349442912</c:v>
                </c:pt>
              </c:numCache>
            </c:numRef>
          </c:val>
        </c:ser>
        <c:ser>
          <c:idx val="10"/>
          <c:order val="10"/>
          <c:tx>
            <c:strRef>
              <c:f>PrisonPop!$Z$3</c:f>
              <c:strCache>
                <c:ptCount val="1"/>
                <c:pt idx="0">
                  <c:v>Prison Operating capacity</c:v>
                </c:pt>
              </c:strCache>
            </c:strRef>
          </c:tx>
          <c:spPr>
            <a:ln cmpd="sng">
              <a:solidFill>
                <a:schemeClr val="accent6">
                  <a:lumMod val="75000"/>
                </a:schemeClr>
              </a:solidFill>
              <a:prstDash val="solid"/>
            </a:ln>
          </c:spPr>
          <c:marker>
            <c:symbol val="none"/>
          </c:marker>
          <c:cat>
            <c:numRef>
              <c:f>PrisonPop!$P$4:$P$108</c:f>
              <c:numCache>
                <c:formatCode>mmm\-yy</c:formatCode>
                <c:ptCount val="105"/>
                <c:pt idx="0">
                  <c:v>36707</c:v>
                </c:pt>
                <c:pt idx="1">
                  <c:v>36799</c:v>
                </c:pt>
                <c:pt idx="2">
                  <c:v>36891</c:v>
                </c:pt>
                <c:pt idx="3">
                  <c:v>36981</c:v>
                </c:pt>
                <c:pt idx="4">
                  <c:v>37072</c:v>
                </c:pt>
                <c:pt idx="5">
                  <c:v>37164</c:v>
                </c:pt>
                <c:pt idx="6">
                  <c:v>37256</c:v>
                </c:pt>
                <c:pt idx="7">
                  <c:v>37346</c:v>
                </c:pt>
                <c:pt idx="8">
                  <c:v>37437</c:v>
                </c:pt>
                <c:pt idx="9">
                  <c:v>37529</c:v>
                </c:pt>
                <c:pt idx="10">
                  <c:v>37621</c:v>
                </c:pt>
                <c:pt idx="11">
                  <c:v>37711</c:v>
                </c:pt>
                <c:pt idx="12">
                  <c:v>37802</c:v>
                </c:pt>
                <c:pt idx="13">
                  <c:v>37894</c:v>
                </c:pt>
                <c:pt idx="14">
                  <c:v>37986</c:v>
                </c:pt>
                <c:pt idx="15">
                  <c:v>38077</c:v>
                </c:pt>
                <c:pt idx="16">
                  <c:v>38168</c:v>
                </c:pt>
                <c:pt idx="17">
                  <c:v>38260</c:v>
                </c:pt>
                <c:pt idx="18">
                  <c:v>38352</c:v>
                </c:pt>
                <c:pt idx="19">
                  <c:v>38442</c:v>
                </c:pt>
                <c:pt idx="20">
                  <c:v>38533</c:v>
                </c:pt>
                <c:pt idx="21">
                  <c:v>38625</c:v>
                </c:pt>
                <c:pt idx="22">
                  <c:v>38717</c:v>
                </c:pt>
                <c:pt idx="23">
                  <c:v>38807</c:v>
                </c:pt>
                <c:pt idx="24">
                  <c:v>38898</c:v>
                </c:pt>
                <c:pt idx="25">
                  <c:v>38990</c:v>
                </c:pt>
                <c:pt idx="26">
                  <c:v>39082</c:v>
                </c:pt>
                <c:pt idx="27">
                  <c:v>39172</c:v>
                </c:pt>
                <c:pt idx="28">
                  <c:v>39263</c:v>
                </c:pt>
                <c:pt idx="29">
                  <c:v>39355</c:v>
                </c:pt>
                <c:pt idx="30">
                  <c:v>39447</c:v>
                </c:pt>
                <c:pt idx="31">
                  <c:v>39538</c:v>
                </c:pt>
                <c:pt idx="32">
                  <c:v>39629</c:v>
                </c:pt>
                <c:pt idx="33">
                  <c:v>39721</c:v>
                </c:pt>
                <c:pt idx="34">
                  <c:v>39813</c:v>
                </c:pt>
                <c:pt idx="35">
                  <c:v>39903</c:v>
                </c:pt>
                <c:pt idx="36">
                  <c:v>39994</c:v>
                </c:pt>
                <c:pt idx="37">
                  <c:v>40086</c:v>
                </c:pt>
                <c:pt idx="38">
                  <c:v>40178</c:v>
                </c:pt>
                <c:pt idx="39">
                  <c:v>40268</c:v>
                </c:pt>
                <c:pt idx="40">
                  <c:v>40359</c:v>
                </c:pt>
                <c:pt idx="41">
                  <c:v>40451</c:v>
                </c:pt>
                <c:pt idx="42">
                  <c:v>40543</c:v>
                </c:pt>
                <c:pt idx="43">
                  <c:v>40633</c:v>
                </c:pt>
                <c:pt idx="44">
                  <c:v>40724</c:v>
                </c:pt>
                <c:pt idx="45">
                  <c:v>40816</c:v>
                </c:pt>
                <c:pt idx="46">
                  <c:v>40908</c:v>
                </c:pt>
                <c:pt idx="47">
                  <c:v>40999</c:v>
                </c:pt>
                <c:pt idx="48">
                  <c:v>41090</c:v>
                </c:pt>
                <c:pt idx="49">
                  <c:v>41182</c:v>
                </c:pt>
                <c:pt idx="50">
                  <c:v>41274</c:v>
                </c:pt>
                <c:pt idx="51">
                  <c:v>41364</c:v>
                </c:pt>
                <c:pt idx="52">
                  <c:v>41455</c:v>
                </c:pt>
                <c:pt idx="53">
                  <c:v>41547</c:v>
                </c:pt>
                <c:pt idx="54">
                  <c:v>41639</c:v>
                </c:pt>
                <c:pt idx="55">
                  <c:v>41729</c:v>
                </c:pt>
                <c:pt idx="56">
                  <c:v>41820</c:v>
                </c:pt>
                <c:pt idx="57">
                  <c:v>41912</c:v>
                </c:pt>
                <c:pt idx="58">
                  <c:v>42004</c:v>
                </c:pt>
                <c:pt idx="59">
                  <c:v>42094</c:v>
                </c:pt>
                <c:pt idx="60">
                  <c:v>42185</c:v>
                </c:pt>
                <c:pt idx="61">
                  <c:v>42277</c:v>
                </c:pt>
                <c:pt idx="62">
                  <c:v>42369</c:v>
                </c:pt>
                <c:pt idx="63">
                  <c:v>42460</c:v>
                </c:pt>
                <c:pt idx="64">
                  <c:v>42551</c:v>
                </c:pt>
                <c:pt idx="65">
                  <c:v>42643</c:v>
                </c:pt>
                <c:pt idx="66">
                  <c:v>42735</c:v>
                </c:pt>
                <c:pt idx="67">
                  <c:v>42825</c:v>
                </c:pt>
                <c:pt idx="68">
                  <c:v>42916</c:v>
                </c:pt>
                <c:pt idx="69">
                  <c:v>43008</c:v>
                </c:pt>
                <c:pt idx="70">
                  <c:v>43100</c:v>
                </c:pt>
                <c:pt idx="71">
                  <c:v>43190</c:v>
                </c:pt>
                <c:pt idx="72">
                  <c:v>43281</c:v>
                </c:pt>
                <c:pt idx="73">
                  <c:v>43373</c:v>
                </c:pt>
                <c:pt idx="74">
                  <c:v>43465</c:v>
                </c:pt>
                <c:pt idx="75">
                  <c:v>43555</c:v>
                </c:pt>
                <c:pt idx="76">
                  <c:v>43646</c:v>
                </c:pt>
                <c:pt idx="77">
                  <c:v>43738</c:v>
                </c:pt>
                <c:pt idx="78">
                  <c:v>43830</c:v>
                </c:pt>
                <c:pt idx="79">
                  <c:v>43921</c:v>
                </c:pt>
                <c:pt idx="80">
                  <c:v>44012</c:v>
                </c:pt>
                <c:pt idx="81">
                  <c:v>44104</c:v>
                </c:pt>
                <c:pt idx="82">
                  <c:v>44196</c:v>
                </c:pt>
                <c:pt idx="83">
                  <c:v>44286</c:v>
                </c:pt>
                <c:pt idx="84">
                  <c:v>44377</c:v>
                </c:pt>
                <c:pt idx="85">
                  <c:v>44469</c:v>
                </c:pt>
                <c:pt idx="86">
                  <c:v>44561</c:v>
                </c:pt>
                <c:pt idx="87">
                  <c:v>44651</c:v>
                </c:pt>
                <c:pt idx="88">
                  <c:v>44742</c:v>
                </c:pt>
                <c:pt idx="89">
                  <c:v>44834</c:v>
                </c:pt>
                <c:pt idx="90">
                  <c:v>44926</c:v>
                </c:pt>
                <c:pt idx="91">
                  <c:v>45016</c:v>
                </c:pt>
                <c:pt idx="92">
                  <c:v>45107</c:v>
                </c:pt>
                <c:pt idx="93">
                  <c:v>45199</c:v>
                </c:pt>
                <c:pt idx="94">
                  <c:v>45291</c:v>
                </c:pt>
                <c:pt idx="95">
                  <c:v>45382</c:v>
                </c:pt>
                <c:pt idx="96">
                  <c:v>45473</c:v>
                </c:pt>
                <c:pt idx="97">
                  <c:v>45565</c:v>
                </c:pt>
                <c:pt idx="98">
                  <c:v>45657</c:v>
                </c:pt>
                <c:pt idx="99">
                  <c:v>45747</c:v>
                </c:pt>
                <c:pt idx="100">
                  <c:v>45838</c:v>
                </c:pt>
                <c:pt idx="101">
                  <c:v>45901</c:v>
                </c:pt>
                <c:pt idx="102">
                  <c:v>45992</c:v>
                </c:pt>
                <c:pt idx="103">
                  <c:v>46082</c:v>
                </c:pt>
                <c:pt idx="104">
                  <c:v>46174</c:v>
                </c:pt>
              </c:numCache>
            </c:numRef>
          </c:cat>
          <c:val>
            <c:numRef>
              <c:f>PrisonPop!$Z$4:$Z$108</c:f>
              <c:numCache>
                <c:formatCode>#,##0</c:formatCode>
                <c:ptCount val="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7066</c:v>
                </c:pt>
                <c:pt idx="20">
                  <c:v>7119</c:v>
                </c:pt>
                <c:pt idx="21">
                  <c:v>7476</c:v>
                </c:pt>
                <c:pt idx="22">
                  <c:v>7692</c:v>
                </c:pt>
                <c:pt idx="23">
                  <c:v>7957</c:v>
                </c:pt>
                <c:pt idx="24">
                  <c:v>8082</c:v>
                </c:pt>
                <c:pt idx="25">
                  <c:v>8239</c:v>
                </c:pt>
                <c:pt idx="26">
                  <c:v>8200</c:v>
                </c:pt>
                <c:pt idx="27">
                  <c:v>8252</c:v>
                </c:pt>
                <c:pt idx="28">
                  <c:v>8325</c:v>
                </c:pt>
                <c:pt idx="29">
                  <c:v>8569</c:v>
                </c:pt>
                <c:pt idx="30">
                  <c:v>8858</c:v>
                </c:pt>
                <c:pt idx="31">
                  <c:v>9235</c:v>
                </c:pt>
                <c:pt idx="32">
                  <c:v>9235</c:v>
                </c:pt>
                <c:pt idx="33">
                  <c:v>9131</c:v>
                </c:pt>
                <c:pt idx="34">
                  <c:v>9131</c:v>
                </c:pt>
                <c:pt idx="35">
                  <c:v>9131</c:v>
                </c:pt>
                <c:pt idx="36">
                  <c:v>9131</c:v>
                </c:pt>
                <c:pt idx="37">
                  <c:v>9131</c:v>
                </c:pt>
                <c:pt idx="38">
                  <c:v>9131</c:v>
                </c:pt>
                <c:pt idx="39">
                  <c:v>9363</c:v>
                </c:pt>
                <c:pt idx="40">
                  <c:v>9623</c:v>
                </c:pt>
                <c:pt idx="41">
                  <c:v>9945</c:v>
                </c:pt>
                <c:pt idx="42">
                  <c:v>10077</c:v>
                </c:pt>
                <c:pt idx="43">
                  <c:v>10077</c:v>
                </c:pt>
                <c:pt idx="44">
                  <c:v>10697</c:v>
                </c:pt>
                <c:pt idx="45">
                  <c:v>10280</c:v>
                </c:pt>
                <c:pt idx="46">
                  <c:v>10280</c:v>
                </c:pt>
                <c:pt idx="47">
                  <c:v>10280</c:v>
                </c:pt>
                <c:pt idx="48">
                  <c:v>10120</c:v>
                </c:pt>
                <c:pt idx="49">
                  <c:v>9903</c:v>
                </c:pt>
                <c:pt idx="50">
                  <c:v>9657</c:v>
                </c:pt>
                <c:pt idx="51">
                  <c:v>9545</c:v>
                </c:pt>
                <c:pt idx="52">
                  <c:v>9619</c:v>
                </c:pt>
                <c:pt idx="53">
                  <c:v>9619</c:v>
                </c:pt>
                <c:pt idx="54">
                  <c:v>9619</c:v>
                </c:pt>
                <c:pt idx="55">
                  <c:v>9619</c:v>
                </c:pt>
                <c:pt idx="56">
                  <c:v>9619</c:v>
                </c:pt>
                <c:pt idx="57">
                  <c:v>9619</c:v>
                </c:pt>
                <c:pt idx="58">
                  <c:v>9619</c:v>
                </c:pt>
                <c:pt idx="59">
                  <c:v>9629</c:v>
                </c:pt>
                <c:pt idx="60">
                  <c:v>9941</c:v>
                </c:pt>
                <c:pt idx="61">
                  <c:v>10237</c:v>
                </c:pt>
                <c:pt idx="62">
                  <c:v>10092</c:v>
                </c:pt>
                <c:pt idx="63">
                  <c:v>10092</c:v>
                </c:pt>
                <c:pt idx="64">
                  <c:v>10050</c:v>
                </c:pt>
                <c:pt idx="65">
                  <c:v>10256</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marker val="1"/>
        <c:axId val="470889216"/>
        <c:axId val="470891136"/>
      </c:lineChart>
      <c:dateAx>
        <c:axId val="470889216"/>
        <c:scaling>
          <c:orientation val="minMax"/>
          <c:max val="46174"/>
          <c:min val="38322"/>
        </c:scaling>
        <c:axPos val="b"/>
        <c:title>
          <c:tx>
            <c:rich>
              <a:bodyPr/>
              <a:lstStyle/>
              <a:p>
                <a:pPr>
                  <a:defRPr sz="1800" b="0">
                    <a:latin typeface="Calibri Light" pitchFamily="34" charset="0"/>
                  </a:defRPr>
                </a:pPr>
                <a:r>
                  <a:rPr lang="en-NZ" sz="1800" b="0">
                    <a:latin typeface="Calibri Light" pitchFamily="34" charset="0"/>
                  </a:rPr>
                  <a:t>Quarterly data</a:t>
                </a:r>
              </a:p>
            </c:rich>
          </c:tx>
          <c:layout>
            <c:manualLayout>
              <c:xMode val="edge"/>
              <c:yMode val="edge"/>
              <c:x val="0.73409369658121193"/>
              <c:y val="0.84864563492064882"/>
            </c:manualLayout>
          </c:layout>
        </c:title>
        <c:numFmt formatCode="yyyy" sourceLinked="0"/>
        <c:majorTickMark val="in"/>
        <c:tickLblPos val="nextTo"/>
        <c:txPr>
          <a:bodyPr rot="0"/>
          <a:lstStyle/>
          <a:p>
            <a:pPr>
              <a:defRPr sz="1800" b="0" i="0">
                <a:solidFill>
                  <a:schemeClr val="tx1">
                    <a:lumMod val="95000"/>
                    <a:lumOff val="5000"/>
                  </a:schemeClr>
                </a:solidFill>
                <a:latin typeface="Calibri Light" pitchFamily="34" charset="0"/>
                <a:cs typeface="Arial" pitchFamily="34" charset="0"/>
              </a:defRPr>
            </a:pPr>
            <a:endParaRPr lang="en-US"/>
          </a:p>
        </c:txPr>
        <c:crossAx val="470891136"/>
        <c:crosses val="autoZero"/>
        <c:auto val="1"/>
        <c:lblOffset val="100"/>
        <c:majorUnit val="4"/>
        <c:majorTimeUnit val="years"/>
        <c:minorUnit val="12"/>
        <c:minorTimeUnit val="months"/>
      </c:dateAx>
      <c:valAx>
        <c:axId val="470891136"/>
        <c:scaling>
          <c:orientation val="minMax"/>
          <c:max val="16000"/>
          <c:min val="0"/>
        </c:scaling>
        <c:axPos val="l"/>
        <c:numFmt formatCode="#,##0" sourceLinked="0"/>
        <c:majorTickMark val="none"/>
        <c:tickLblPos val="nextTo"/>
        <c:txPr>
          <a:bodyPr/>
          <a:lstStyle/>
          <a:p>
            <a:pPr>
              <a:defRPr sz="1800" b="0">
                <a:solidFill>
                  <a:schemeClr val="tx1">
                    <a:lumMod val="95000"/>
                    <a:lumOff val="5000"/>
                  </a:schemeClr>
                </a:solidFill>
                <a:latin typeface="Calibri Light" pitchFamily="34" charset="0"/>
                <a:cs typeface="Arial" pitchFamily="34" charset="0"/>
              </a:defRPr>
            </a:pPr>
            <a:endParaRPr lang="en-US"/>
          </a:p>
        </c:txPr>
        <c:crossAx val="470889216"/>
        <c:crosses val="autoZero"/>
        <c:crossBetween val="between"/>
        <c:majorUnit val="2000"/>
        <c:dispUnits>
          <c:builtInUnit val="thousands"/>
          <c:dispUnitsLbl>
            <c:layout/>
            <c:txPr>
              <a:bodyPr/>
              <a:lstStyle/>
              <a:p>
                <a:pPr>
                  <a:defRPr sz="2000" b="0"/>
                </a:pPr>
                <a:endParaRPr lang="en-US"/>
              </a:p>
            </c:txPr>
          </c:dispUnitsLbl>
        </c:dispUnits>
      </c:valAx>
    </c:plotArea>
    <c:plotVisOnly val="1"/>
    <c:dispBlanksAs val="zero"/>
  </c:chart>
  <c:spPr>
    <a:ln>
      <a:noFill/>
    </a:ln>
  </c:spPr>
  <c:printSettings>
    <c:headerFooter/>
    <c:pageMargins b="0.75000000000001255" l="0.70000000000000062" r="0.70000000000000062" t="0.75000000000001255" header="0.30000000000000032" footer="0.30000000000000032"/>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990808080808384"/>
          <c:y val="9.1024537037037043E-2"/>
          <c:w val="0.81096148989898986"/>
          <c:h val="0.62282559523811765"/>
        </c:manualLayout>
      </c:layout>
      <c:lineChart>
        <c:grouping val="standard"/>
        <c:ser>
          <c:idx val="0"/>
          <c:order val="0"/>
          <c:tx>
            <c:strRef>
              <c:f>TimeOnRemand!$I$3</c:f>
              <c:strCache>
                <c:ptCount val="1"/>
                <c:pt idx="0">
                  <c:v>AveRemtime</c:v>
                </c:pt>
              </c:strCache>
            </c:strRef>
          </c:tx>
          <c:spPr>
            <a:ln>
              <a:solidFill>
                <a:schemeClr val="accent2"/>
              </a:solidFill>
            </a:ln>
          </c:spPr>
          <c:marker>
            <c:symbol val="none"/>
          </c:marker>
          <c:cat>
            <c:numRef>
              <c:f>TimeOnRemand!$H$4:$H$108</c:f>
              <c:numCache>
                <c:formatCode>mmm\-yy</c:formatCode>
                <c:ptCount val="10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pt idx="101">
                  <c:v>45901</c:v>
                </c:pt>
                <c:pt idx="102">
                  <c:v>45992</c:v>
                </c:pt>
                <c:pt idx="103">
                  <c:v>46082</c:v>
                </c:pt>
                <c:pt idx="104">
                  <c:v>46174</c:v>
                </c:pt>
              </c:numCache>
            </c:numRef>
          </c:cat>
          <c:val>
            <c:numRef>
              <c:f>TimeOnRemand!$I$4:$I$108</c:f>
              <c:numCache>
                <c:formatCode>#,##0</c:formatCode>
                <c:ptCount val="105"/>
                <c:pt idx="0">
                  <c:v>35.67224121047532</c:v>
                </c:pt>
                <c:pt idx="1">
                  <c:v>36.479508742117652</c:v>
                </c:pt>
                <c:pt idx="2">
                  <c:v>38.674131973513958</c:v>
                </c:pt>
                <c:pt idx="3">
                  <c:v>39.421510129579659</c:v>
                </c:pt>
                <c:pt idx="4">
                  <c:v>38.982283541639646</c:v>
                </c:pt>
                <c:pt idx="5">
                  <c:v>38.035226669268503</c:v>
                </c:pt>
                <c:pt idx="6">
                  <c:v>38.249133626576324</c:v>
                </c:pt>
                <c:pt idx="7">
                  <c:v>41.381295324287315</c:v>
                </c:pt>
                <c:pt idx="8">
                  <c:v>41.006456877775868</c:v>
                </c:pt>
                <c:pt idx="9">
                  <c:v>39.709516188444688</c:v>
                </c:pt>
                <c:pt idx="10">
                  <c:v>40.863130157755165</c:v>
                </c:pt>
                <c:pt idx="11">
                  <c:v>45.784971495396029</c:v>
                </c:pt>
                <c:pt idx="12">
                  <c:v>45.977881373813808</c:v>
                </c:pt>
                <c:pt idx="13">
                  <c:v>46.305140611338857</c:v>
                </c:pt>
                <c:pt idx="14">
                  <c:v>44.912155694270837</c:v>
                </c:pt>
                <c:pt idx="15">
                  <c:v>51.257843622689478</c:v>
                </c:pt>
                <c:pt idx="16">
                  <c:v>50.519413094655555</c:v>
                </c:pt>
                <c:pt idx="17">
                  <c:v>46.580072042290283</c:v>
                </c:pt>
                <c:pt idx="18">
                  <c:v>45.749346073686922</c:v>
                </c:pt>
                <c:pt idx="19">
                  <c:v>50.386421956887894</c:v>
                </c:pt>
                <c:pt idx="20">
                  <c:v>46.303895329743717</c:v>
                </c:pt>
                <c:pt idx="21">
                  <c:v>46.781654297773734</c:v>
                </c:pt>
                <c:pt idx="22">
                  <c:v>46.158439158490957</c:v>
                </c:pt>
                <c:pt idx="23">
                  <c:v>52.54015748544424</c:v>
                </c:pt>
                <c:pt idx="24">
                  <c:v>54.027975126606172</c:v>
                </c:pt>
                <c:pt idx="25">
                  <c:v>52.54334472688371</c:v>
                </c:pt>
                <c:pt idx="26">
                  <c:v>52.531206425372567</c:v>
                </c:pt>
                <c:pt idx="27">
                  <c:v>55.086237287625607</c:v>
                </c:pt>
                <c:pt idx="28">
                  <c:v>55.676971683190935</c:v>
                </c:pt>
                <c:pt idx="29">
                  <c:v>53.999705057697007</c:v>
                </c:pt>
                <c:pt idx="30">
                  <c:v>57.409608266030851</c:v>
                </c:pt>
                <c:pt idx="31">
                  <c:v>64.352991501519512</c:v>
                </c:pt>
                <c:pt idx="32">
                  <c:v>59.794662972244303</c:v>
                </c:pt>
                <c:pt idx="33">
                  <c:v>56.699283199063558</c:v>
                </c:pt>
                <c:pt idx="34">
                  <c:v>55.054787338351524</c:v>
                </c:pt>
                <c:pt idx="35">
                  <c:v>57.128454603631219</c:v>
                </c:pt>
                <c:pt idx="36">
                  <c:v>59.876693633478737</c:v>
                </c:pt>
                <c:pt idx="37">
                  <c:v>57.802887737840535</c:v>
                </c:pt>
                <c:pt idx="38">
                  <c:v>56.050604064009605</c:v>
                </c:pt>
                <c:pt idx="39">
                  <c:v>59.728294834012566</c:v>
                </c:pt>
                <c:pt idx="40">
                  <c:v>56.70303322540542</c:v>
                </c:pt>
                <c:pt idx="41">
                  <c:v>56.392469330875706</c:v>
                </c:pt>
                <c:pt idx="42">
                  <c:v>58.278857932944568</c:v>
                </c:pt>
                <c:pt idx="43">
                  <c:v>61.933031244016767</c:v>
                </c:pt>
                <c:pt idx="44">
                  <c:v>61.563415539245987</c:v>
                </c:pt>
                <c:pt idx="45">
                  <c:v>58.484121760613625</c:v>
                </c:pt>
                <c:pt idx="46">
                  <c:v>58.429656288821633</c:v>
                </c:pt>
                <c:pt idx="47">
                  <c:v>63.354283156108032</c:v>
                </c:pt>
                <c:pt idx="48">
                  <c:v>65.563126039458538</c:v>
                </c:pt>
                <c:pt idx="49">
                  <c:v>62.752966435528009</c:v>
                </c:pt>
                <c:pt idx="50">
                  <c:v>58.316602531531764</c:v>
                </c:pt>
                <c:pt idx="51">
                  <c:v>63.067253779799564</c:v>
                </c:pt>
                <c:pt idx="52">
                  <c:v>60.774241078137855</c:v>
                </c:pt>
                <c:pt idx="53">
                  <c:v>58.572916703360768</c:v>
                </c:pt>
                <c:pt idx="54">
                  <c:v>57.947766353954108</c:v>
                </c:pt>
                <c:pt idx="55">
                  <c:v>60.801325456290705</c:v>
                </c:pt>
                <c:pt idx="56">
                  <c:v>62.867874412605204</c:v>
                </c:pt>
                <c:pt idx="57">
                  <c:v>62.438311634268935</c:v>
                </c:pt>
                <c:pt idx="58">
                  <c:v>62.170374894660625</c:v>
                </c:pt>
                <c:pt idx="59">
                  <c:v>66.378804797267662</c:v>
                </c:pt>
                <c:pt idx="60">
                  <c:v>68.674388108088124</c:v>
                </c:pt>
                <c:pt idx="61">
                  <c:v>64.920007395829714</c:v>
                </c:pt>
                <c:pt idx="62">
                  <c:v>65.547621979731289</c:v>
                </c:pt>
                <c:pt idx="63">
                  <c:v>69.002079924642828</c:v>
                </c:pt>
                <c:pt idx="64">
                  <c:v>68.00665904249783</c:v>
                </c:pt>
                <c:pt idx="65">
                  <c:v>68.125571439674573</c:v>
                </c:pt>
                <c:pt idx="66">
                  <c:v>69.2840308715639</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numCache>
            </c:numRef>
          </c:val>
        </c:ser>
        <c:ser>
          <c:idx val="1"/>
          <c:order val="1"/>
          <c:tx>
            <c:strRef>
              <c:f>TimeOnRemand!$J$3</c:f>
              <c:strCache>
                <c:ptCount val="1"/>
                <c:pt idx="0">
                  <c:v>Avtimeremand forecast</c:v>
                </c:pt>
              </c:strCache>
            </c:strRef>
          </c:tx>
          <c:spPr>
            <a:ln>
              <a:solidFill>
                <a:srgbClr val="C0504D">
                  <a:alpha val="40000"/>
                </a:srgbClr>
              </a:solidFill>
            </a:ln>
          </c:spPr>
          <c:marker>
            <c:symbol val="none"/>
          </c:marker>
          <c:cat>
            <c:numRef>
              <c:f>TimeOnRemand!$H$4:$H$108</c:f>
              <c:numCache>
                <c:formatCode>mmm\-yy</c:formatCode>
                <c:ptCount val="10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pt idx="85">
                  <c:v>44440</c:v>
                </c:pt>
                <c:pt idx="86">
                  <c:v>44531</c:v>
                </c:pt>
                <c:pt idx="87">
                  <c:v>44621</c:v>
                </c:pt>
                <c:pt idx="88">
                  <c:v>44713</c:v>
                </c:pt>
                <c:pt idx="89">
                  <c:v>44805</c:v>
                </c:pt>
                <c:pt idx="90">
                  <c:v>44896</c:v>
                </c:pt>
                <c:pt idx="91">
                  <c:v>44986</c:v>
                </c:pt>
                <c:pt idx="92">
                  <c:v>45078</c:v>
                </c:pt>
                <c:pt idx="93">
                  <c:v>45170</c:v>
                </c:pt>
                <c:pt idx="94">
                  <c:v>45261</c:v>
                </c:pt>
                <c:pt idx="95">
                  <c:v>45352</c:v>
                </c:pt>
                <c:pt idx="96">
                  <c:v>45444</c:v>
                </c:pt>
                <c:pt idx="97">
                  <c:v>45536</c:v>
                </c:pt>
                <c:pt idx="98">
                  <c:v>45627</c:v>
                </c:pt>
                <c:pt idx="99">
                  <c:v>45717</c:v>
                </c:pt>
                <c:pt idx="100">
                  <c:v>45809</c:v>
                </c:pt>
                <c:pt idx="101">
                  <c:v>45901</c:v>
                </c:pt>
                <c:pt idx="102">
                  <c:v>45992</c:v>
                </c:pt>
                <c:pt idx="103">
                  <c:v>46082</c:v>
                </c:pt>
                <c:pt idx="104">
                  <c:v>46174</c:v>
                </c:pt>
              </c:numCache>
            </c:numRef>
          </c:cat>
          <c:val>
            <c:numRef>
              <c:f>TimeOnRemand!$J$4:$J$108</c:f>
              <c:numCache>
                <c:formatCode>#,##0</c:formatCode>
                <c:ptCount val="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66.080375891376605</c:v>
                </c:pt>
                <c:pt idx="66">
                  <c:v>66.730661402979379</c:v>
                </c:pt>
                <c:pt idx="67">
                  <c:v>68.932560794164729</c:v>
                </c:pt>
                <c:pt idx="68">
                  <c:v>68.74200596996603</c:v>
                </c:pt>
                <c:pt idx="69">
                  <c:v>66.252525199185712</c:v>
                </c:pt>
                <c:pt idx="70">
                  <c:v>66.430020357944329</c:v>
                </c:pt>
                <c:pt idx="71">
                  <c:v>69.122485775870203</c:v>
                </c:pt>
                <c:pt idx="72">
                  <c:v>68.429392201004916</c:v>
                </c:pt>
                <c:pt idx="73">
                  <c:v>66.025406046514433</c:v>
                </c:pt>
                <c:pt idx="74">
                  <c:v>66.588628426169819</c:v>
                </c:pt>
                <c:pt idx="75">
                  <c:v>69.050617218913416</c:v>
                </c:pt>
                <c:pt idx="76">
                  <c:v>68.444000085792354</c:v>
                </c:pt>
                <c:pt idx="77">
                  <c:v>66.212771445896522</c:v>
                </c:pt>
                <c:pt idx="78">
                  <c:v>66.459917137698199</c:v>
                </c:pt>
                <c:pt idx="79">
                  <c:v>69.034469815499577</c:v>
                </c:pt>
                <c:pt idx="80">
                  <c:v>68.506663159216856</c:v>
                </c:pt>
                <c:pt idx="81">
                  <c:v>66.033077842982209</c:v>
                </c:pt>
                <c:pt idx="82">
                  <c:v>66.534468947789279</c:v>
                </c:pt>
                <c:pt idx="83">
                  <c:v>69.050313013812129</c:v>
                </c:pt>
                <c:pt idx="84">
                  <c:v>68.399445959265975</c:v>
                </c:pt>
                <c:pt idx="85">
                  <c:v>66.166867619433901</c:v>
                </c:pt>
                <c:pt idx="86">
                  <c:v>66.461796145751691</c:v>
                </c:pt>
                <c:pt idx="87">
                  <c:v>69.012688389390419</c:v>
                </c:pt>
                <c:pt idx="88">
                  <c:v>68.490541050717795</c:v>
                </c:pt>
                <c:pt idx="89">
                  <c:v>66.049467199130831</c:v>
                </c:pt>
                <c:pt idx="90">
                  <c:v>66.50527415186599</c:v>
                </c:pt>
                <c:pt idx="91">
                  <c:v>69.036064132088796</c:v>
                </c:pt>
                <c:pt idx="92">
                  <c:v>68.400447870102582</c:v>
                </c:pt>
                <c:pt idx="93">
                  <c:v>66.133020720986465</c:v>
                </c:pt>
                <c:pt idx="94">
                  <c:v>66.462410803032</c:v>
                </c:pt>
                <c:pt idx="95">
                  <c:v>69.004203639186855</c:v>
                </c:pt>
                <c:pt idx="96">
                  <c:v>68.467159622553993</c:v>
                </c:pt>
                <c:pt idx="97">
                  <c:v>66.060069045698313</c:v>
                </c:pt>
                <c:pt idx="98">
                  <c:v>66.48552581754798</c:v>
                </c:pt>
                <c:pt idx="99">
                  <c:v>69.023719996588042</c:v>
                </c:pt>
                <c:pt idx="100">
                  <c:v>68.404824859451097</c:v>
                </c:pt>
                <c:pt idx="101">
                  <c:v>66.109271700597674</c:v>
                </c:pt>
                <c:pt idx="102">
                  <c:v>66.459220802880751</c:v>
                </c:pt>
                <c:pt idx="103">
                  <c:v>68.995534971742089</c:v>
                </c:pt>
                <c:pt idx="104">
                  <c:v>68.445379891043089</c:v>
                </c:pt>
              </c:numCache>
            </c:numRef>
          </c:val>
        </c:ser>
        <c:marker val="1"/>
        <c:axId val="471073152"/>
        <c:axId val="471085824"/>
      </c:lineChart>
      <c:dateAx>
        <c:axId val="471073152"/>
        <c:scaling>
          <c:orientation val="minMax"/>
          <c:max val="45809"/>
          <c:min val="38322"/>
        </c:scaling>
        <c:axPos val="b"/>
        <c:title>
          <c:tx>
            <c:rich>
              <a:bodyPr/>
              <a:lstStyle/>
              <a:p>
                <a:pPr>
                  <a:defRPr sz="1800" b="0">
                    <a:latin typeface="Calibri Light" pitchFamily="34" charset="0"/>
                  </a:defRPr>
                </a:pPr>
                <a:r>
                  <a:rPr lang="en-NZ" sz="1800" b="0">
                    <a:latin typeface="Calibri Light" pitchFamily="34" charset="0"/>
                  </a:rPr>
                  <a:t>Quarterly data</a:t>
                </a:r>
              </a:p>
            </c:rich>
          </c:tx>
          <c:layout>
            <c:manualLayout>
              <c:xMode val="edge"/>
              <c:yMode val="edge"/>
              <c:x val="0.7585167735042736"/>
              <c:y val="0.80443890405482876"/>
            </c:manualLayout>
          </c:layout>
        </c:title>
        <c:numFmt formatCode="yyyy" sourceLinked="0"/>
        <c:majorTickMark val="in"/>
        <c:tickLblPos val="nextTo"/>
        <c:txPr>
          <a:bodyPr rot="0"/>
          <a:lstStyle/>
          <a:p>
            <a:pPr>
              <a:defRPr sz="1800" b="0" i="0">
                <a:solidFill>
                  <a:schemeClr val="tx1">
                    <a:lumMod val="95000"/>
                    <a:lumOff val="5000"/>
                  </a:schemeClr>
                </a:solidFill>
                <a:latin typeface="Calibri Light" pitchFamily="34" charset="0"/>
                <a:cs typeface="Arial" pitchFamily="34" charset="0"/>
              </a:defRPr>
            </a:pPr>
            <a:endParaRPr lang="en-US"/>
          </a:p>
        </c:txPr>
        <c:crossAx val="471085824"/>
        <c:crosses val="autoZero"/>
        <c:auto val="1"/>
        <c:lblOffset val="100"/>
        <c:majorUnit val="4"/>
        <c:majorTimeUnit val="years"/>
        <c:minorUnit val="12"/>
        <c:minorTimeUnit val="months"/>
      </c:dateAx>
      <c:valAx>
        <c:axId val="471085824"/>
        <c:scaling>
          <c:orientation val="minMax"/>
          <c:max val="80"/>
          <c:min val="0"/>
        </c:scaling>
        <c:axPos val="l"/>
        <c:title>
          <c:tx>
            <c:rich>
              <a:bodyPr rot="-5400000" vert="horz"/>
              <a:lstStyle/>
              <a:p>
                <a:pPr>
                  <a:defRPr sz="1800" b="0">
                    <a:latin typeface="Calibri Light" pitchFamily="34" charset="0"/>
                  </a:defRPr>
                </a:pPr>
                <a:r>
                  <a:rPr lang="en-NZ" sz="1800" b="0">
                    <a:latin typeface="Calibri Light" pitchFamily="34" charset="0"/>
                  </a:rPr>
                  <a:t>Days</a:t>
                </a:r>
              </a:p>
            </c:rich>
          </c:tx>
          <c:layout>
            <c:manualLayout>
              <c:xMode val="edge"/>
              <c:yMode val="edge"/>
              <c:x val="9.9188034188034207E-4"/>
              <c:y val="0.12340972222222329"/>
            </c:manualLayout>
          </c:layout>
        </c:title>
        <c:numFmt formatCode="#,##0" sourceLinked="0"/>
        <c:majorTickMark val="none"/>
        <c:tickLblPos val="nextTo"/>
        <c:txPr>
          <a:bodyPr/>
          <a:lstStyle/>
          <a:p>
            <a:pPr>
              <a:defRPr sz="1800" b="0">
                <a:solidFill>
                  <a:schemeClr val="tx1">
                    <a:lumMod val="95000"/>
                    <a:lumOff val="5000"/>
                  </a:schemeClr>
                </a:solidFill>
                <a:latin typeface="Calibri Light" pitchFamily="34" charset="0"/>
                <a:cs typeface="Arial" pitchFamily="34" charset="0"/>
              </a:defRPr>
            </a:pPr>
            <a:endParaRPr lang="en-US"/>
          </a:p>
        </c:txPr>
        <c:crossAx val="471073152"/>
        <c:crosses val="autoZero"/>
        <c:crossBetween val="between"/>
        <c:majorUnit val="20"/>
      </c:valAx>
    </c:plotArea>
    <c:plotVisOnly val="1"/>
    <c:dispBlanksAs val="zero"/>
  </c:chart>
  <c:spPr>
    <a:ln>
      <a:noFill/>
    </a:ln>
  </c:spPr>
  <c:printSettings>
    <c:headerFooter/>
    <c:pageMargins b="0.75000000000001255" l="0.70000000000000062" r="0.70000000000000062" t="0.7500000000000125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0779355555555799"/>
          <c:y val="6.9726481481482916E-2"/>
          <c:w val="0.85551755555555553"/>
          <c:h val="0.77263296296296258"/>
        </c:manualLayout>
      </c:layout>
      <c:lineChart>
        <c:grouping val="standard"/>
        <c:ser>
          <c:idx val="1"/>
          <c:order val="0"/>
          <c:tx>
            <c:strRef>
              <c:f>CasesOnHand!$S$6</c:f>
              <c:strCache>
                <c:ptCount val="1"/>
                <c:pt idx="0">
                  <c:v>Total</c:v>
                </c:pt>
              </c:strCache>
            </c:strRef>
          </c:tx>
          <c:spPr>
            <a:ln>
              <a:solidFill>
                <a:srgbClr val="008000"/>
              </a:solidFill>
            </a:ln>
          </c:spPr>
          <c:marker>
            <c:symbol val="none"/>
          </c:marker>
          <c:cat>
            <c:numRef>
              <c:f>CasesOnHand!$M$7:$M$58</c:f>
              <c:numCache>
                <c:formatCode>mmm\ yyyy</c:formatCode>
                <c:ptCount val="52"/>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numCache>
            </c:numRef>
          </c:cat>
          <c:val>
            <c:numRef>
              <c:f>CasesOnHand!$S$7:$S$58</c:f>
              <c:numCache>
                <c:formatCode>#,##0</c:formatCode>
                <c:ptCount val="52"/>
                <c:pt idx="0">
                  <c:v>42843</c:v>
                </c:pt>
                <c:pt idx="1">
                  <c:v>40591</c:v>
                </c:pt>
                <c:pt idx="2">
                  <c:v>35864</c:v>
                </c:pt>
                <c:pt idx="3">
                  <c:v>38198</c:v>
                </c:pt>
                <c:pt idx="4">
                  <c:v>37435</c:v>
                </c:pt>
                <c:pt idx="5">
                  <c:v>34163</c:v>
                </c:pt>
                <c:pt idx="6">
                  <c:v>34126</c:v>
                </c:pt>
                <c:pt idx="7">
                  <c:v>37187</c:v>
                </c:pt>
                <c:pt idx="8">
                  <c:v>39045</c:v>
                </c:pt>
                <c:pt idx="9">
                  <c:v>36560</c:v>
                </c:pt>
                <c:pt idx="10">
                  <c:v>35522</c:v>
                </c:pt>
                <c:pt idx="11">
                  <c:v>38836</c:v>
                </c:pt>
                <c:pt idx="12">
                  <c:v>40070</c:v>
                </c:pt>
                <c:pt idx="13">
                  <c:v>40363</c:v>
                </c:pt>
                <c:pt idx="14">
                  <c:v>39790</c:v>
                </c:pt>
                <c:pt idx="15">
                  <c:v>43262</c:v>
                </c:pt>
                <c:pt idx="16">
                  <c:v>45070</c:v>
                </c:pt>
                <c:pt idx="17">
                  <c:v>41989</c:v>
                </c:pt>
                <c:pt idx="18">
                  <c:v>41416</c:v>
                </c:pt>
                <c:pt idx="19">
                  <c:v>45238</c:v>
                </c:pt>
                <c:pt idx="20">
                  <c:v>48599</c:v>
                </c:pt>
                <c:pt idx="21">
                  <c:v>45443</c:v>
                </c:pt>
                <c:pt idx="22">
                  <c:v>44343</c:v>
                </c:pt>
                <c:pt idx="23">
                  <c:v>45679</c:v>
                </c:pt>
                <c:pt idx="24">
                  <c:v>43875</c:v>
                </c:pt>
                <c:pt idx="25">
                  <c:v>41168</c:v>
                </c:pt>
                <c:pt idx="26">
                  <c:v>40008</c:v>
                </c:pt>
                <c:pt idx="27">
                  <c:v>41619</c:v>
                </c:pt>
                <c:pt idx="28">
                  <c:v>42113</c:v>
                </c:pt>
                <c:pt idx="29">
                  <c:v>41668</c:v>
                </c:pt>
                <c:pt idx="30">
                  <c:v>39519</c:v>
                </c:pt>
                <c:pt idx="31">
                  <c:v>40165</c:v>
                </c:pt>
                <c:pt idx="32">
                  <c:v>38867</c:v>
                </c:pt>
                <c:pt idx="33">
                  <c:v>36468</c:v>
                </c:pt>
                <c:pt idx="34">
                  <c:v>33196</c:v>
                </c:pt>
                <c:pt idx="35">
                  <c:v>34622</c:v>
                </c:pt>
                <c:pt idx="36">
                  <c:v>33001</c:v>
                </c:pt>
                <c:pt idx="37">
                  <c:v>31091</c:v>
                </c:pt>
                <c:pt idx="38">
                  <c:v>29566</c:v>
                </c:pt>
                <c:pt idx="39">
                  <c:v>30651</c:v>
                </c:pt>
                <c:pt idx="40">
                  <c:v>31636</c:v>
                </c:pt>
                <c:pt idx="41">
                  <c:v>28917</c:v>
                </c:pt>
                <c:pt idx="42">
                  <c:v>27179</c:v>
                </c:pt>
                <c:pt idx="43">
                  <c:v>28442</c:v>
                </c:pt>
                <c:pt idx="44">
                  <c:v>29972</c:v>
                </c:pt>
                <c:pt idx="45">
                  <c:v>29317</c:v>
                </c:pt>
                <c:pt idx="46">
                  <c:v>28739</c:v>
                </c:pt>
                <c:pt idx="47">
                  <c:v>31480</c:v>
                </c:pt>
                <c:pt idx="48">
                  <c:v>33034</c:v>
                </c:pt>
                <c:pt idx="49">
                  <c:v>32293</c:v>
                </c:pt>
                <c:pt idx="50">
                  <c:v>32061</c:v>
                </c:pt>
                <c:pt idx="51">
                  <c:v>34395</c:v>
                </c:pt>
              </c:numCache>
            </c:numRef>
          </c:val>
        </c:ser>
        <c:marker val="1"/>
        <c:axId val="405025152"/>
        <c:axId val="405028224"/>
      </c:lineChart>
      <c:dateAx>
        <c:axId val="405025152"/>
        <c:scaling>
          <c:orientation val="minMax"/>
          <c:max val="42705"/>
          <c:min val="38047"/>
        </c:scaling>
        <c:axPos val="b"/>
        <c:title>
          <c:tx>
            <c:rich>
              <a:bodyPr/>
              <a:lstStyle/>
              <a:p>
                <a:pPr>
                  <a:defRPr sz="1800" b="0">
                    <a:latin typeface="Calibri Light" pitchFamily="34" charset="0"/>
                  </a:defRPr>
                </a:pPr>
                <a:r>
                  <a:rPr lang="en-NZ" sz="1800" b="0">
                    <a:latin typeface="Calibri Light" pitchFamily="34" charset="0"/>
                  </a:rPr>
                  <a:t>Quarterly data </a:t>
                </a:r>
              </a:p>
            </c:rich>
          </c:tx>
          <c:layout>
            <c:manualLayout>
              <c:xMode val="edge"/>
              <c:yMode val="edge"/>
              <c:x val="0.81734055555555563"/>
              <c:y val="0.94126240740740741"/>
            </c:manualLayout>
          </c:layout>
        </c:title>
        <c:numFmt formatCode="yyyy" sourceLinked="0"/>
        <c:majorTickMark val="in"/>
        <c:tickLblPos val="nextTo"/>
        <c:txPr>
          <a:bodyPr/>
          <a:lstStyle/>
          <a:p>
            <a:pPr>
              <a:defRPr sz="2400">
                <a:latin typeface="Calibri Light" pitchFamily="34" charset="0"/>
              </a:defRPr>
            </a:pPr>
            <a:endParaRPr lang="en-US"/>
          </a:p>
        </c:txPr>
        <c:crossAx val="405028224"/>
        <c:crosses val="autoZero"/>
        <c:auto val="1"/>
        <c:lblOffset val="100"/>
        <c:majorUnit val="48"/>
        <c:majorTimeUnit val="months"/>
      </c:dateAx>
      <c:valAx>
        <c:axId val="405028224"/>
        <c:scaling>
          <c:orientation val="minMax"/>
        </c:scaling>
        <c:axPos val="l"/>
        <c:numFmt formatCode="#,##0" sourceLinked="1"/>
        <c:majorTickMark val="none"/>
        <c:tickLblPos val="nextTo"/>
        <c:txPr>
          <a:bodyPr/>
          <a:lstStyle/>
          <a:p>
            <a:pPr>
              <a:defRPr sz="2400">
                <a:latin typeface="Calibri Light" pitchFamily="34" charset="0"/>
              </a:defRPr>
            </a:pPr>
            <a:endParaRPr lang="en-US"/>
          </a:p>
        </c:txPr>
        <c:crossAx val="405025152"/>
        <c:crosses val="autoZero"/>
        <c:crossBetween val="between"/>
        <c:dispUnits>
          <c:builtInUnit val="thousands"/>
          <c:dispUnitsLbl>
            <c:txPr>
              <a:bodyPr/>
              <a:lstStyle/>
              <a:p>
                <a:pPr>
                  <a:defRPr sz="2400" b="0">
                    <a:latin typeface="Calibri Light" pitchFamily="34" charset="0"/>
                  </a:defRPr>
                </a:pPr>
                <a:endParaRPr lang="en-US"/>
              </a:p>
            </c:txPr>
          </c:dispUnitsLbl>
        </c:dispUnits>
      </c:valAx>
    </c:plotArea>
    <c:plotVisOnly val="1"/>
  </c:chart>
  <c:spPr>
    <a:ln>
      <a:noFill/>
    </a:ln>
  </c:spPr>
  <c:printSettings>
    <c:headerFooter/>
    <c:pageMargins b="0.75000000000000944" l="0.70000000000000062" r="0.70000000000000062" t="0.750000000000009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918"/>
          <c:y val="0.12906527777777776"/>
          <c:w val="0.79517765151515163"/>
          <c:h val="0.7054782407407405"/>
        </c:manualLayout>
      </c:layout>
      <c:lineChart>
        <c:grouping val="standard"/>
        <c:ser>
          <c:idx val="0"/>
          <c:order val="0"/>
          <c:tx>
            <c:strRef>
              <c:f>CrownLawCases!$AA$6</c:f>
              <c:strCache>
                <c:ptCount val="1"/>
                <c:pt idx="0">
                  <c:v>HC appeal actual</c:v>
                </c:pt>
              </c:strCache>
            </c:strRef>
          </c:tx>
          <c:spPr>
            <a:ln>
              <a:solidFill>
                <a:schemeClr val="accent2"/>
              </a:solidFill>
            </a:ln>
          </c:spPr>
          <c:marker>
            <c:symbol val="none"/>
          </c:marker>
          <c:cat>
            <c:numRef>
              <c:f>CrownLawCases!$R$9:$R$36</c:f>
              <c:numCache>
                <c:formatCode>mmm\ yyyy</c:formatCode>
                <c:ptCount val="28"/>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numCache>
            </c:numRef>
          </c:cat>
          <c:val>
            <c:numRef>
              <c:f>CrownLawCases!$AA$9:$AA$36</c:f>
              <c:numCache>
                <c:formatCode>0_ ;\-0\ </c:formatCode>
                <c:ptCount val="28"/>
                <c:pt idx="0">
                  <c:v>151</c:v>
                </c:pt>
                <c:pt idx="1">
                  <c:v>177</c:v>
                </c:pt>
                <c:pt idx="2">
                  <c:v>230</c:v>
                </c:pt>
                <c:pt idx="3">
                  <c:v>293</c:v>
                </c:pt>
                <c:pt idx="4">
                  <c:v>180</c:v>
                </c:pt>
                <c:pt idx="5">
                  <c:v>142</c:v>
                </c:pt>
                <c:pt idx="6">
                  <c:v>233</c:v>
                </c:pt>
                <c:pt idx="7">
                  <c:v>263</c:v>
                </c:pt>
                <c:pt idx="8">
                  <c:v>158</c:v>
                </c:pt>
                <c:pt idx="9">
                  <c:v>220</c:v>
                </c:pt>
                <c:pt idx="10">
                  <c:v>216</c:v>
                </c:pt>
                <c:pt idx="11">
                  <c:v>257</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numCache>
            </c:numRef>
          </c:val>
        </c:ser>
        <c:ser>
          <c:idx val="1"/>
          <c:order val="1"/>
          <c:tx>
            <c:strRef>
              <c:f>CrownLawCases!$AB$6</c:f>
              <c:strCache>
                <c:ptCount val="1"/>
                <c:pt idx="0">
                  <c:v>HC appeal forecast</c:v>
                </c:pt>
              </c:strCache>
            </c:strRef>
          </c:tx>
          <c:spPr>
            <a:ln>
              <a:solidFill>
                <a:schemeClr val="accent2">
                  <a:alpha val="39000"/>
                </a:schemeClr>
              </a:solidFill>
            </a:ln>
          </c:spPr>
          <c:marker>
            <c:symbol val="none"/>
          </c:marker>
          <c:cat>
            <c:numRef>
              <c:f>CrownLawCases!$R$9:$R$36</c:f>
              <c:numCache>
                <c:formatCode>mmm\ yyyy</c:formatCode>
                <c:ptCount val="28"/>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numCache>
            </c:numRef>
          </c:cat>
          <c:val>
            <c:numRef>
              <c:f>CrownLawCases!$AB$9:$AB$36</c:f>
              <c:numCache>
                <c:formatCode>0_ ;\-0\ </c:formatCode>
                <c:ptCount val="28"/>
                <c:pt idx="0">
                  <c:v>#N/A</c:v>
                </c:pt>
                <c:pt idx="1">
                  <c:v>#N/A</c:v>
                </c:pt>
                <c:pt idx="2">
                  <c:v>#N/A</c:v>
                </c:pt>
                <c:pt idx="3">
                  <c:v>#N/A</c:v>
                </c:pt>
                <c:pt idx="4">
                  <c:v>#N/A</c:v>
                </c:pt>
                <c:pt idx="5">
                  <c:v>#N/A</c:v>
                </c:pt>
                <c:pt idx="6">
                  <c:v>#N/A</c:v>
                </c:pt>
                <c:pt idx="7">
                  <c:v>#N/A</c:v>
                </c:pt>
                <c:pt idx="8">
                  <c:v>#N/A</c:v>
                </c:pt>
                <c:pt idx="9">
                  <c:v>#N/A</c:v>
                </c:pt>
                <c:pt idx="10">
                  <c:v>#N/A</c:v>
                </c:pt>
                <c:pt idx="11">
                  <c:v>268</c:v>
                </c:pt>
                <c:pt idx="12">
                  <c:v>159</c:v>
                </c:pt>
                <c:pt idx="13">
                  <c:v>220</c:v>
                </c:pt>
                <c:pt idx="14">
                  <c:v>216</c:v>
                </c:pt>
                <c:pt idx="15">
                  <c:v>257</c:v>
                </c:pt>
                <c:pt idx="16">
                  <c:v>159</c:v>
                </c:pt>
                <c:pt idx="17">
                  <c:v>220</c:v>
                </c:pt>
                <c:pt idx="18">
                  <c:v>216</c:v>
                </c:pt>
                <c:pt idx="19">
                  <c:v>257</c:v>
                </c:pt>
                <c:pt idx="20">
                  <c:v>159</c:v>
                </c:pt>
                <c:pt idx="21">
                  <c:v>220</c:v>
                </c:pt>
                <c:pt idx="22">
                  <c:v>216</c:v>
                </c:pt>
                <c:pt idx="23">
                  <c:v>257</c:v>
                </c:pt>
                <c:pt idx="24">
                  <c:v>159</c:v>
                </c:pt>
                <c:pt idx="25">
                  <c:v>220</c:v>
                </c:pt>
                <c:pt idx="26">
                  <c:v>216</c:v>
                </c:pt>
                <c:pt idx="27">
                  <c:v>257</c:v>
                </c:pt>
              </c:numCache>
            </c:numRef>
          </c:val>
        </c:ser>
        <c:marker val="1"/>
        <c:axId val="405340544"/>
        <c:axId val="405342464"/>
      </c:lineChart>
      <c:dateAx>
        <c:axId val="405340544"/>
        <c:scaling>
          <c:orientation val="minMax"/>
          <c:max val="44166"/>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2523863636366013"/>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405342464"/>
        <c:crosses val="autoZero"/>
        <c:auto val="1"/>
        <c:lblOffset val="100"/>
        <c:majorUnit val="12"/>
        <c:majorTimeUnit val="months"/>
        <c:minorUnit val="12"/>
        <c:minorTimeUnit val="months"/>
      </c:dateAx>
      <c:valAx>
        <c:axId val="405342464"/>
        <c:scaling>
          <c:orientation val="minMax"/>
          <c:max val="300"/>
          <c:min val="0"/>
        </c:scaling>
        <c:axPos val="l"/>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405340544"/>
        <c:crosses val="autoZero"/>
        <c:crossBetween val="midCat"/>
        <c:majorUnit val="5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906136363636953"/>
          <c:y val="9.6727314814814822E-2"/>
          <c:w val="0.79517765151515163"/>
          <c:h val="0.74369583333339573"/>
        </c:manualLayout>
      </c:layout>
      <c:lineChart>
        <c:grouping val="standard"/>
        <c:ser>
          <c:idx val="0"/>
          <c:order val="0"/>
          <c:tx>
            <c:strRef>
              <c:f>CrownLawCases!$S$6</c:f>
              <c:strCache>
                <c:ptCount val="1"/>
                <c:pt idx="0">
                  <c:v>DC jury actual</c:v>
                </c:pt>
              </c:strCache>
            </c:strRef>
          </c:tx>
          <c:spPr>
            <a:ln>
              <a:solidFill>
                <a:schemeClr val="accent2"/>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CrownLawCases!$S$7:$S$36</c:f>
              <c:numCache>
                <c:formatCode>0_ ;\-0\ </c:formatCode>
                <c:ptCount val="30"/>
                <c:pt idx="0">
                  <c:v>981</c:v>
                </c:pt>
                <c:pt idx="1">
                  <c:v>885</c:v>
                </c:pt>
                <c:pt idx="2">
                  <c:v>546</c:v>
                </c:pt>
                <c:pt idx="3">
                  <c:v>588</c:v>
                </c:pt>
                <c:pt idx="4">
                  <c:v>661</c:v>
                </c:pt>
                <c:pt idx="5">
                  <c:v>659</c:v>
                </c:pt>
                <c:pt idx="6">
                  <c:v>470</c:v>
                </c:pt>
                <c:pt idx="7">
                  <c:v>587</c:v>
                </c:pt>
                <c:pt idx="8">
                  <c:v>679</c:v>
                </c:pt>
                <c:pt idx="9">
                  <c:v>717</c:v>
                </c:pt>
                <c:pt idx="10">
                  <c:v>546</c:v>
                </c:pt>
                <c:pt idx="11">
                  <c:v>751</c:v>
                </c:pt>
                <c:pt idx="12">
                  <c:v>736</c:v>
                </c:pt>
                <c:pt idx="13">
                  <c:v>720</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er>
        <c:ser>
          <c:idx val="1"/>
          <c:order val="1"/>
          <c:tx>
            <c:strRef>
              <c:f>CrownLawCases!$T$6</c:f>
              <c:strCache>
                <c:ptCount val="1"/>
                <c:pt idx="0">
                  <c:v>DC jury forecast</c:v>
                </c:pt>
              </c:strCache>
            </c:strRef>
          </c:tx>
          <c:spPr>
            <a:ln>
              <a:solidFill>
                <a:schemeClr val="accent2">
                  <a:alpha val="39000"/>
                </a:schemeClr>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CrownLawCases!$T$7:$T$36</c:f>
              <c:numCache>
                <c:formatCode>0_ ;\-0\ </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750.76093479361111</c:v>
                </c:pt>
                <c:pt idx="14">
                  <c:v>624.48605151850893</c:v>
                </c:pt>
                <c:pt idx="15">
                  <c:v>828.48605151850893</c:v>
                </c:pt>
                <c:pt idx="16">
                  <c:v>813.48605151850893</c:v>
                </c:pt>
                <c:pt idx="17">
                  <c:v>797.48605151850893</c:v>
                </c:pt>
                <c:pt idx="18">
                  <c:v>652.13627858384893</c:v>
                </c:pt>
                <c:pt idx="19">
                  <c:v>862.38254190409566</c:v>
                </c:pt>
                <c:pt idx="20">
                  <c:v>853.62880522434261</c:v>
                </c:pt>
                <c:pt idx="21">
                  <c:v>843.87506854458923</c:v>
                </c:pt>
                <c:pt idx="22">
                  <c:v>686.59217025939643</c:v>
                </c:pt>
                <c:pt idx="23">
                  <c:v>891.56561389372064</c:v>
                </c:pt>
                <c:pt idx="24">
                  <c:v>877.53905752804485</c:v>
                </c:pt>
                <c:pt idx="25">
                  <c:v>862.51250116236906</c:v>
                </c:pt>
                <c:pt idx="26">
                  <c:v>693.43872382080986</c:v>
                </c:pt>
                <c:pt idx="27">
                  <c:v>902.84133599130905</c:v>
                </c:pt>
                <c:pt idx="28">
                  <c:v>893.24394816180825</c:v>
                </c:pt>
                <c:pt idx="29">
                  <c:v>882.64656033230722</c:v>
                </c:pt>
              </c:numCache>
            </c:numRef>
          </c:val>
        </c:ser>
        <c:marker val="1"/>
        <c:axId val="412387200"/>
        <c:axId val="412413952"/>
      </c:lineChart>
      <c:dateAx>
        <c:axId val="412387200"/>
        <c:scaling>
          <c:orientation val="minMax"/>
          <c:max val="44166"/>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48517803030303"/>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412413952"/>
        <c:crosses val="autoZero"/>
        <c:auto val="1"/>
        <c:lblOffset val="100"/>
        <c:majorUnit val="12"/>
        <c:majorTimeUnit val="months"/>
        <c:minorUnit val="12"/>
        <c:minorTimeUnit val="months"/>
      </c:dateAx>
      <c:valAx>
        <c:axId val="412413952"/>
        <c:scaling>
          <c:orientation val="minMax"/>
          <c:max val="1000"/>
          <c:min val="0"/>
        </c:scaling>
        <c:axPos val="l"/>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412387200"/>
        <c:crosses val="autoZero"/>
        <c:crossBetween val="midCat"/>
        <c:majorUnit val="1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9163"/>
          <c:y val="9.0847685185185198E-2"/>
          <c:w val="0.79517765151515163"/>
          <c:h val="0.74369583333339728"/>
        </c:manualLayout>
      </c:layout>
      <c:lineChart>
        <c:grouping val="standard"/>
        <c:ser>
          <c:idx val="0"/>
          <c:order val="0"/>
          <c:tx>
            <c:strRef>
              <c:f>CrownLawCases!$U$6</c:f>
              <c:strCache>
                <c:ptCount val="1"/>
                <c:pt idx="0">
                  <c:v>DC judge alone actual</c:v>
                </c:pt>
              </c:strCache>
            </c:strRef>
          </c:tx>
          <c:spPr>
            <a:ln>
              <a:solidFill>
                <a:schemeClr val="accent2"/>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CrownLawCases!$U$7:$U$36</c:f>
              <c:numCache>
                <c:formatCode>0_ ;\-0\ </c:formatCode>
                <c:ptCount val="30"/>
                <c:pt idx="0">
                  <c:v>4</c:v>
                </c:pt>
                <c:pt idx="1">
                  <c:v>78</c:v>
                </c:pt>
                <c:pt idx="2">
                  <c:v>112</c:v>
                </c:pt>
                <c:pt idx="3">
                  <c:v>204</c:v>
                </c:pt>
                <c:pt idx="4">
                  <c:v>207</c:v>
                </c:pt>
                <c:pt idx="5">
                  <c:v>204</c:v>
                </c:pt>
                <c:pt idx="6">
                  <c:v>163</c:v>
                </c:pt>
                <c:pt idx="7">
                  <c:v>207</c:v>
                </c:pt>
                <c:pt idx="8">
                  <c:v>252</c:v>
                </c:pt>
                <c:pt idx="9">
                  <c:v>202</c:v>
                </c:pt>
                <c:pt idx="10">
                  <c:v>167</c:v>
                </c:pt>
                <c:pt idx="11">
                  <c:v>185</c:v>
                </c:pt>
                <c:pt idx="12">
                  <c:v>247</c:v>
                </c:pt>
                <c:pt idx="13">
                  <c:v>210</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er>
        <c:ser>
          <c:idx val="1"/>
          <c:order val="1"/>
          <c:tx>
            <c:strRef>
              <c:f>CrownLawCases!$V$6</c:f>
              <c:strCache>
                <c:ptCount val="1"/>
                <c:pt idx="0">
                  <c:v>DC judge alone forecast</c:v>
                </c:pt>
              </c:strCache>
            </c:strRef>
          </c:tx>
          <c:spPr>
            <a:ln>
              <a:solidFill>
                <a:schemeClr val="accent2">
                  <a:alpha val="39000"/>
                </a:schemeClr>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CrownLawCases!$V$7:$V$36</c:f>
              <c:numCache>
                <c:formatCode>0_ ;\-0\ </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205.66862359949855</c:v>
                </c:pt>
                <c:pt idx="14">
                  <c:v>177.63738772237883</c:v>
                </c:pt>
                <c:pt idx="15">
                  <c:v>193.67304909314856</c:v>
                </c:pt>
                <c:pt idx="16">
                  <c:v>255.67304909314856</c:v>
                </c:pt>
                <c:pt idx="17">
                  <c:v>218.67304909314856</c:v>
                </c:pt>
                <c:pt idx="18">
                  <c:v>183.03626126869619</c:v>
                </c:pt>
                <c:pt idx="19">
                  <c:v>200.91065931921912</c:v>
                </c:pt>
                <c:pt idx="20">
                  <c:v>264.74939599897237</c:v>
                </c:pt>
                <c:pt idx="21">
                  <c:v>229.58813267872557</c:v>
                </c:pt>
                <c:pt idx="22">
                  <c:v>192.02947020480605</c:v>
                </c:pt>
                <c:pt idx="23">
                  <c:v>208.35168794125161</c:v>
                </c:pt>
                <c:pt idx="24">
                  <c:v>270.63824430692739</c:v>
                </c:pt>
                <c:pt idx="25">
                  <c:v>233.92480067260325</c:v>
                </c:pt>
                <c:pt idx="26">
                  <c:v>194.0449166433927</c:v>
                </c:pt>
                <c:pt idx="27">
                  <c:v>211.67096584366328</c:v>
                </c:pt>
                <c:pt idx="28">
                  <c:v>275.26135367316408</c:v>
                </c:pt>
                <c:pt idx="29">
                  <c:v>239.85174150266494</c:v>
                </c:pt>
              </c:numCache>
            </c:numRef>
          </c:val>
        </c:ser>
        <c:marker val="1"/>
        <c:axId val="412626304"/>
        <c:axId val="412653056"/>
      </c:lineChart>
      <c:dateAx>
        <c:axId val="412626304"/>
        <c:scaling>
          <c:orientation val="minMax"/>
          <c:max val="44166"/>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3004924242426703"/>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412653056"/>
        <c:crosses val="autoZero"/>
        <c:auto val="1"/>
        <c:lblOffset val="100"/>
        <c:majorUnit val="12"/>
        <c:majorTimeUnit val="months"/>
        <c:minorUnit val="12"/>
        <c:minorTimeUnit val="months"/>
      </c:dateAx>
      <c:valAx>
        <c:axId val="412653056"/>
        <c:scaling>
          <c:orientation val="minMax"/>
          <c:max val="500"/>
          <c:min val="0"/>
        </c:scaling>
        <c:axPos val="l"/>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412626304"/>
        <c:crosses val="autoZero"/>
        <c:crossBetween val="midCat"/>
        <c:majorUnit val="1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9163"/>
          <c:y val="9.0847685185185198E-2"/>
          <c:w val="0.79517765151515163"/>
          <c:h val="0.74369583333339728"/>
        </c:manualLayout>
      </c:layout>
      <c:lineChart>
        <c:grouping val="standard"/>
        <c:ser>
          <c:idx val="0"/>
          <c:order val="0"/>
          <c:tx>
            <c:strRef>
              <c:f>CrownLawCases!$W$6</c:f>
              <c:strCache>
                <c:ptCount val="1"/>
                <c:pt idx="0">
                  <c:v>HC jury actual</c:v>
                </c:pt>
              </c:strCache>
            </c:strRef>
          </c:tx>
          <c:spPr>
            <a:ln>
              <a:solidFill>
                <a:schemeClr val="accent2"/>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CrownLawCases!$W$7:$W$36</c:f>
              <c:numCache>
                <c:formatCode>0_ ;\-0\ </c:formatCode>
                <c:ptCount val="30"/>
                <c:pt idx="0">
                  <c:v>79</c:v>
                </c:pt>
                <c:pt idx="1">
                  <c:v>66</c:v>
                </c:pt>
                <c:pt idx="2">
                  <c:v>34</c:v>
                </c:pt>
                <c:pt idx="3">
                  <c:v>45</c:v>
                </c:pt>
                <c:pt idx="4">
                  <c:v>62</c:v>
                </c:pt>
                <c:pt idx="5">
                  <c:v>46</c:v>
                </c:pt>
                <c:pt idx="6">
                  <c:v>12</c:v>
                </c:pt>
                <c:pt idx="7">
                  <c:v>11</c:v>
                </c:pt>
                <c:pt idx="8">
                  <c:v>44</c:v>
                </c:pt>
                <c:pt idx="9">
                  <c:v>52</c:v>
                </c:pt>
                <c:pt idx="10">
                  <c:v>34</c:v>
                </c:pt>
                <c:pt idx="11">
                  <c:v>52</c:v>
                </c:pt>
                <c:pt idx="12">
                  <c:v>40</c:v>
                </c:pt>
                <c:pt idx="13">
                  <c:v>37</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er>
        <c:ser>
          <c:idx val="1"/>
          <c:order val="1"/>
          <c:tx>
            <c:strRef>
              <c:f>CrownLawCases!$X$6</c:f>
              <c:strCache>
                <c:ptCount val="1"/>
                <c:pt idx="0">
                  <c:v>HC jury forecast</c:v>
                </c:pt>
              </c:strCache>
            </c:strRef>
          </c:tx>
          <c:spPr>
            <a:ln>
              <a:solidFill>
                <a:schemeClr val="accent2">
                  <a:alpha val="39000"/>
                </a:schemeClr>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CrownLawCases!$X$7:$X$36</c:f>
              <c:numCache>
                <c:formatCode>0_ ;\-0\ </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52</c:v>
                </c:pt>
                <c:pt idx="14">
                  <c:v>35.5</c:v>
                </c:pt>
                <c:pt idx="15">
                  <c:v>53.5</c:v>
                </c:pt>
                <c:pt idx="16">
                  <c:v>41.5</c:v>
                </c:pt>
                <c:pt idx="17">
                  <c:v>38.5</c:v>
                </c:pt>
                <c:pt idx="18">
                  <c:v>35.5</c:v>
                </c:pt>
                <c:pt idx="19">
                  <c:v>53.5</c:v>
                </c:pt>
                <c:pt idx="20">
                  <c:v>41.5</c:v>
                </c:pt>
                <c:pt idx="21">
                  <c:v>38.5</c:v>
                </c:pt>
                <c:pt idx="22">
                  <c:v>35.5</c:v>
                </c:pt>
                <c:pt idx="23">
                  <c:v>53.5</c:v>
                </c:pt>
                <c:pt idx="24">
                  <c:v>41.5</c:v>
                </c:pt>
                <c:pt idx="25">
                  <c:v>38.5</c:v>
                </c:pt>
                <c:pt idx="26">
                  <c:v>35.5</c:v>
                </c:pt>
                <c:pt idx="27">
                  <c:v>53.5</c:v>
                </c:pt>
                <c:pt idx="28">
                  <c:v>41.5</c:v>
                </c:pt>
                <c:pt idx="29">
                  <c:v>38.5</c:v>
                </c:pt>
              </c:numCache>
            </c:numRef>
          </c:val>
        </c:ser>
        <c:marker val="1"/>
        <c:axId val="412669056"/>
        <c:axId val="412670976"/>
      </c:lineChart>
      <c:dateAx>
        <c:axId val="412669056"/>
        <c:scaling>
          <c:orientation val="minMax"/>
          <c:max val="44166"/>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124103535353534"/>
              <c:y val="0.90994467592592587"/>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412670976"/>
        <c:crosses val="autoZero"/>
        <c:auto val="1"/>
        <c:lblOffset val="100"/>
        <c:majorUnit val="12"/>
        <c:majorTimeUnit val="months"/>
        <c:minorUnit val="12"/>
        <c:minorTimeUnit val="months"/>
      </c:dateAx>
      <c:valAx>
        <c:axId val="412670976"/>
        <c:scaling>
          <c:orientation val="minMax"/>
          <c:max val="150"/>
          <c:min val="0"/>
        </c:scaling>
        <c:axPos val="l"/>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412669056"/>
        <c:crosses val="autoZero"/>
        <c:crossBetween val="midCat"/>
        <c:majorUnit val="5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5349318181819163"/>
          <c:y val="9.0847685185185198E-2"/>
          <c:w val="0.79517765151515163"/>
          <c:h val="0.74369583333339728"/>
        </c:manualLayout>
      </c:layout>
      <c:lineChart>
        <c:grouping val="standard"/>
        <c:ser>
          <c:idx val="0"/>
          <c:order val="0"/>
          <c:tx>
            <c:strRef>
              <c:f>CrownLawCases!$Y$6</c:f>
              <c:strCache>
                <c:ptCount val="1"/>
                <c:pt idx="0">
                  <c:v> Court of Appeal actual</c:v>
                </c:pt>
              </c:strCache>
            </c:strRef>
          </c:tx>
          <c:spPr>
            <a:ln>
              <a:solidFill>
                <a:schemeClr val="accent2"/>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CrownLawCases!$Y$7:$Y$36</c:f>
              <c:numCache>
                <c:formatCode>0_ ;\-0\ </c:formatCode>
                <c:ptCount val="30"/>
                <c:pt idx="0">
                  <c:v>194</c:v>
                </c:pt>
                <c:pt idx="1">
                  <c:v>124</c:v>
                </c:pt>
                <c:pt idx="2">
                  <c:v>134</c:v>
                </c:pt>
                <c:pt idx="3">
                  <c:v>149</c:v>
                </c:pt>
                <c:pt idx="4">
                  <c:v>129</c:v>
                </c:pt>
                <c:pt idx="5">
                  <c:v>78</c:v>
                </c:pt>
                <c:pt idx="6">
                  <c:v>93</c:v>
                </c:pt>
                <c:pt idx="7">
                  <c:v>149</c:v>
                </c:pt>
                <c:pt idx="8">
                  <c:v>138</c:v>
                </c:pt>
                <c:pt idx="9">
                  <c:v>108</c:v>
                </c:pt>
                <c:pt idx="10">
                  <c:v>131</c:v>
                </c:pt>
                <c:pt idx="11">
                  <c:v>153</c:v>
                </c:pt>
                <c:pt idx="12">
                  <c:v>121</c:v>
                </c:pt>
                <c:pt idx="13">
                  <c:v>97</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er>
        <c:ser>
          <c:idx val="1"/>
          <c:order val="1"/>
          <c:tx>
            <c:strRef>
              <c:f>CrownLawCases!$Z$6</c:f>
              <c:strCache>
                <c:ptCount val="1"/>
                <c:pt idx="0">
                  <c:v> Court of Appeal forecast</c:v>
                </c:pt>
              </c:strCache>
            </c:strRef>
          </c:tx>
          <c:spPr>
            <a:ln>
              <a:solidFill>
                <a:schemeClr val="accent2">
                  <a:alpha val="39000"/>
                </a:schemeClr>
              </a:solidFill>
            </a:ln>
          </c:spPr>
          <c:marker>
            <c:symbol val="none"/>
          </c:marker>
          <c:cat>
            <c:numRef>
              <c:f>CrownLawCases!$R$7:$R$36</c:f>
              <c:numCache>
                <c:formatCode>mmm\ yyyy</c:formatCode>
                <c:ptCount val="30"/>
                <c:pt idx="0">
                  <c:v>41518</c:v>
                </c:pt>
                <c:pt idx="1">
                  <c:v>41609</c:v>
                </c:pt>
                <c:pt idx="2">
                  <c:v>41699</c:v>
                </c:pt>
                <c:pt idx="3">
                  <c:v>41791</c:v>
                </c:pt>
                <c:pt idx="4">
                  <c:v>41883</c:v>
                </c:pt>
                <c:pt idx="5">
                  <c:v>41974</c:v>
                </c:pt>
                <c:pt idx="6">
                  <c:v>42064</c:v>
                </c:pt>
                <c:pt idx="7">
                  <c:v>42156</c:v>
                </c:pt>
                <c:pt idx="8">
                  <c:v>42248</c:v>
                </c:pt>
                <c:pt idx="9">
                  <c:v>42339</c:v>
                </c:pt>
                <c:pt idx="10">
                  <c:v>42430</c:v>
                </c:pt>
                <c:pt idx="11">
                  <c:v>42522</c:v>
                </c:pt>
                <c:pt idx="12">
                  <c:v>42614</c:v>
                </c:pt>
                <c:pt idx="13">
                  <c:v>42705</c:v>
                </c:pt>
                <c:pt idx="14">
                  <c:v>42795</c:v>
                </c:pt>
                <c:pt idx="15">
                  <c:v>42887</c:v>
                </c:pt>
                <c:pt idx="16">
                  <c:v>42979</c:v>
                </c:pt>
                <c:pt idx="17">
                  <c:v>43070</c:v>
                </c:pt>
                <c:pt idx="18">
                  <c:v>43160</c:v>
                </c:pt>
                <c:pt idx="19">
                  <c:v>43252</c:v>
                </c:pt>
                <c:pt idx="20">
                  <c:v>43344</c:v>
                </c:pt>
                <c:pt idx="21">
                  <c:v>43435</c:v>
                </c:pt>
                <c:pt idx="22">
                  <c:v>43525</c:v>
                </c:pt>
                <c:pt idx="23">
                  <c:v>43617</c:v>
                </c:pt>
                <c:pt idx="24">
                  <c:v>43709</c:v>
                </c:pt>
                <c:pt idx="25">
                  <c:v>43800</c:v>
                </c:pt>
                <c:pt idx="26">
                  <c:v>43891</c:v>
                </c:pt>
                <c:pt idx="27">
                  <c:v>43983</c:v>
                </c:pt>
                <c:pt idx="28">
                  <c:v>44075</c:v>
                </c:pt>
                <c:pt idx="29">
                  <c:v>44166</c:v>
                </c:pt>
              </c:numCache>
            </c:numRef>
          </c:cat>
          <c:val>
            <c:numRef>
              <c:f>CrownLawCases!$Z$7:$Z$36</c:f>
              <c:numCache>
                <c:formatCode>0_ ;\-0\ </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105.10516507820853</c:v>
                </c:pt>
                <c:pt idx="14">
                  <c:v>115.17104384121484</c:v>
                </c:pt>
                <c:pt idx="15">
                  <c:v>138.93117581157424</c:v>
                </c:pt>
                <c:pt idx="16">
                  <c:v>144.13648216538729</c:v>
                </c:pt>
                <c:pt idx="17">
                  <c:v>107.964498842048</c:v>
                </c:pt>
                <c:pt idx="18">
                  <c:v>115.17104384121484</c:v>
                </c:pt>
                <c:pt idx="19">
                  <c:v>138.93117581157424</c:v>
                </c:pt>
                <c:pt idx="20">
                  <c:v>144.13648216538729</c:v>
                </c:pt>
                <c:pt idx="21">
                  <c:v>107.964498842048</c:v>
                </c:pt>
                <c:pt idx="22">
                  <c:v>115.17104384121484</c:v>
                </c:pt>
                <c:pt idx="23">
                  <c:v>138.93117581157424</c:v>
                </c:pt>
                <c:pt idx="24">
                  <c:v>144.13648216538729</c:v>
                </c:pt>
                <c:pt idx="25">
                  <c:v>107.964498842048</c:v>
                </c:pt>
                <c:pt idx="26">
                  <c:v>115.17104384121484</c:v>
                </c:pt>
                <c:pt idx="27">
                  <c:v>138.93117581157424</c:v>
                </c:pt>
                <c:pt idx="28">
                  <c:v>144.13648216538729</c:v>
                </c:pt>
                <c:pt idx="29">
                  <c:v>107.964498842048</c:v>
                </c:pt>
              </c:numCache>
            </c:numRef>
          </c:val>
        </c:ser>
        <c:marker val="1"/>
        <c:axId val="412723840"/>
        <c:axId val="412824320"/>
      </c:lineChart>
      <c:dateAx>
        <c:axId val="412723840"/>
        <c:scaling>
          <c:orientation val="minMax"/>
          <c:max val="44166"/>
          <c:min val="41426"/>
        </c:scaling>
        <c:axPos val="b"/>
        <c:title>
          <c:tx>
            <c:rich>
              <a:bodyPr/>
              <a:lstStyle/>
              <a:p>
                <a:pPr>
                  <a:defRPr sz="1600" b="0">
                    <a:solidFill>
                      <a:sysClr val="windowText" lastClr="000000"/>
                    </a:solidFill>
                    <a:latin typeface="Calibri Light" pitchFamily="34" charset="0"/>
                  </a:defRPr>
                </a:pPr>
                <a:r>
                  <a:rPr lang="en-NZ" sz="1600" b="0">
                    <a:solidFill>
                      <a:sysClr val="windowText" lastClr="000000"/>
                    </a:solidFill>
                    <a:latin typeface="Calibri Light" pitchFamily="34" charset="0"/>
                  </a:rPr>
                  <a:t>Quarterly data</a:t>
                </a:r>
              </a:p>
            </c:rich>
          </c:tx>
          <c:layout>
            <c:manualLayout>
              <c:xMode val="edge"/>
              <c:yMode val="edge"/>
              <c:x val="0.80599621212121264"/>
              <c:y val="0.91582430555555561"/>
            </c:manualLayout>
          </c:layout>
        </c:title>
        <c:numFmt formatCode="mmm\ yy" sourceLinked="0"/>
        <c:tickLblPos val="nextTo"/>
        <c:txPr>
          <a:bodyPr rot="0"/>
          <a:lstStyle/>
          <a:p>
            <a:pPr>
              <a:defRPr sz="1300" b="0" i="0">
                <a:solidFill>
                  <a:sysClr val="windowText" lastClr="000000"/>
                </a:solidFill>
                <a:latin typeface="Calibri Light" pitchFamily="34" charset="0"/>
                <a:cs typeface="Arial" pitchFamily="34" charset="0"/>
              </a:defRPr>
            </a:pPr>
            <a:endParaRPr lang="en-US"/>
          </a:p>
        </c:txPr>
        <c:crossAx val="412824320"/>
        <c:crosses val="autoZero"/>
        <c:auto val="1"/>
        <c:lblOffset val="100"/>
        <c:majorUnit val="12"/>
        <c:majorTimeUnit val="months"/>
        <c:minorUnit val="12"/>
        <c:minorTimeUnit val="months"/>
      </c:dateAx>
      <c:valAx>
        <c:axId val="412824320"/>
        <c:scaling>
          <c:orientation val="minMax"/>
          <c:max val="200"/>
          <c:min val="0"/>
        </c:scaling>
        <c:axPos val="l"/>
        <c:numFmt formatCode="#,##0" sourceLinked="0"/>
        <c:tickLblPos val="nextTo"/>
        <c:txPr>
          <a:bodyPr/>
          <a:lstStyle/>
          <a:p>
            <a:pPr>
              <a:defRPr sz="1300" b="0">
                <a:solidFill>
                  <a:sysClr val="windowText" lastClr="000000"/>
                </a:solidFill>
                <a:latin typeface="Calibri Light" pitchFamily="34" charset="0"/>
                <a:cs typeface="Arial" pitchFamily="34" charset="0"/>
              </a:defRPr>
            </a:pPr>
            <a:endParaRPr lang="en-US"/>
          </a:p>
        </c:txPr>
        <c:crossAx val="412723840"/>
        <c:crosses val="autoZero"/>
        <c:crossBetween val="midCat"/>
        <c:majorUnit val="5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drawings/_rels/drawing11.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60960</xdr:rowOff>
    </xdr:from>
    <xdr:to>
      <xdr:col>12</xdr:col>
      <xdr:colOff>403860</xdr:colOff>
      <xdr:row>22</xdr:row>
      <xdr:rowOff>121920</xdr:rowOff>
    </xdr:to>
    <xdr:sp macro="" textlink="">
      <xdr:nvSpPr>
        <xdr:cNvPr id="2" name="TextBox 1"/>
        <xdr:cNvSpPr txBox="1"/>
      </xdr:nvSpPr>
      <xdr:spPr>
        <a:xfrm>
          <a:off x="647700" y="441960"/>
          <a:ext cx="7071360" cy="32994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This workbook accompanies the quarterly update for the Justice Sector Forecast. It presents the charts from the report along with the data tables that support them. The report focuses on recent trends and expectations for the future, as well as additional comments to explain the causes of the key trends, where we know those causes. In addition, the report compares actual outcomes against forecast outcomes for the latest quarter. </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charts in this file include all those presented in the full report.  The forecast currently extends to 2025, and we have chosen to start most graphs at 2004, with community sentences starting in 2007 (to reflect the introduction of new sentence types that year). The data in the associated tables generally goes back to 2000, where available. Most of the data are quarterly numbers, which are calculated from monthly tables (included in this file), so many of the tables have almost 100 rows (300 rows for monthly tables), covering the period 2000 to 2025.</a:t>
          </a:r>
        </a:p>
        <a:p>
          <a:endParaRPr lang="en-NZ" sz="1100">
            <a:solidFill>
              <a:schemeClr val="dk1"/>
            </a:solidFill>
            <a:latin typeface="+mn-lt"/>
            <a:ea typeface="+mn-ea"/>
            <a:cs typeface="+mn-cs"/>
          </a:endParaRPr>
        </a:p>
        <a:p>
          <a:r>
            <a:rPr lang="en-NZ" sz="1100">
              <a:solidFill>
                <a:schemeClr val="dk1"/>
              </a:solidFill>
              <a:latin typeface="+mn-lt"/>
              <a:ea typeface="+mn-ea"/>
              <a:cs typeface="+mn-cs"/>
            </a:rPr>
            <a:t>Most data originate from justice sector data sources, or from the forecast models and associated calculations. Sources are given for other data.</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forecast operates on a rolling programme; therefore different parts of the forecast have their start dates at different parts of the year. For the purposes of the published report, data from the preceding forecast have been used where comparison to the current fiscal year is required. These data from the preceding forecast are not included in these charts.</a:t>
          </a:r>
          <a:endParaRPr lang="en-NZ" sz="1100" baseline="0">
            <a:solidFill>
              <a:sysClr val="windowText" lastClr="000000"/>
            </a:solidFill>
          </a:endParaRPr>
        </a:p>
        <a:p>
          <a:endParaRPr lang="en-NZ" sz="1100">
            <a:solidFill>
              <a:sysClr val="windowText" lastClr="000000"/>
            </a:solidFill>
          </a:endParaRPr>
        </a:p>
        <a:p>
          <a:endParaRPr lang="en-NZ"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504825</xdr:colOff>
      <xdr:row>7</xdr:row>
      <xdr:rowOff>28575</xdr:rowOff>
    </xdr:from>
    <xdr:to>
      <xdr:col>18</xdr:col>
      <xdr:colOff>9525</xdr:colOff>
      <xdr:row>17</xdr:row>
      <xdr:rowOff>57150</xdr:rowOff>
    </xdr:to>
    <xdr:sp macro="" textlink="">
      <xdr:nvSpPr>
        <xdr:cNvPr id="2" name="TextBox 1"/>
        <xdr:cNvSpPr txBox="1"/>
      </xdr:nvSpPr>
      <xdr:spPr>
        <a:xfrm>
          <a:off x="6219825" y="857250"/>
          <a:ext cx="4381500"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Crown Law case disposals </a:t>
          </a:r>
          <a:r>
            <a:rPr lang="en-NZ" sz="1200">
              <a:solidFill>
                <a:schemeClr val="tx2"/>
              </a:solidFill>
              <a:latin typeface="+mn-lt"/>
              <a:ea typeface="+mn-ea"/>
              <a:cs typeface="+mn-cs"/>
            </a:rPr>
            <a:t>measures the number of more serious cases that are handled by Crown Law and Crown Solicitors.  These include, for example, all Category 4 cases, and appeals.  We count disposals to align with Crown Law’s own workload assessments.  The measure is obtained by combining projections of disposals for each of the different types of case handled by Crown Law.</a:t>
          </a:r>
        </a:p>
        <a:p>
          <a:endParaRPr lang="en-NZ"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102</xdr:row>
      <xdr:rowOff>19050</xdr:rowOff>
    </xdr:from>
    <xdr:to>
      <xdr:col>19</xdr:col>
      <xdr:colOff>280950</xdr:colOff>
      <xdr:row>128</xdr:row>
      <xdr:rowOff>129000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41</xdr:row>
      <xdr:rowOff>142875</xdr:rowOff>
    </xdr:from>
    <xdr:to>
      <xdr:col>13</xdr:col>
      <xdr:colOff>185700</xdr:colOff>
      <xdr:row>68</xdr:row>
      <xdr:rowOff>90900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276225</xdr:colOff>
      <xdr:row>41</xdr:row>
      <xdr:rowOff>133350</xdr:rowOff>
    </xdr:from>
    <xdr:to>
      <xdr:col>26</xdr:col>
      <xdr:colOff>271425</xdr:colOff>
      <xdr:row>68</xdr:row>
      <xdr:rowOff>81375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76</xdr:row>
      <xdr:rowOff>38100</xdr:rowOff>
    </xdr:from>
    <xdr:to>
      <xdr:col>13</xdr:col>
      <xdr:colOff>223800</xdr:colOff>
      <xdr:row>102</xdr:row>
      <xdr:rowOff>148050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266700</xdr:colOff>
      <xdr:row>75</xdr:row>
      <xdr:rowOff>123825</xdr:rowOff>
    </xdr:from>
    <xdr:to>
      <xdr:col>26</xdr:col>
      <xdr:colOff>261900</xdr:colOff>
      <xdr:row>102</xdr:row>
      <xdr:rowOff>71850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absoluteAnchor>
    <xdr:pos x="3990975" y="400050"/>
    <xdr:ext cx="9000000" cy="540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0.40169</cdr:x>
      <cdr:y>0.0463</cdr:y>
    </cdr:from>
    <cdr:to>
      <cdr:x>0.62658</cdr:x>
      <cdr:y>0.1367</cdr:y>
    </cdr:to>
    <cdr:sp macro="" textlink="">
      <cdr:nvSpPr>
        <cdr:cNvPr id="2" name="TextBox 1"/>
        <cdr:cNvSpPr txBox="1"/>
      </cdr:nvSpPr>
      <cdr:spPr>
        <a:xfrm xmlns:a="http://schemas.openxmlformats.org/drawingml/2006/main">
          <a:off x="3181350" y="200025"/>
          <a:ext cx="178117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600" b="0" i="0" baseline="0">
              <a:solidFill>
                <a:schemeClr val="accent2"/>
              </a:solidFill>
              <a:latin typeface="Calibri Light" pitchFamily="34" charset="0"/>
            </a:rPr>
            <a:t>HC Appeal outflow</a:t>
          </a:r>
          <a:endParaRPr lang="en-NZ" sz="16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0.30547</cdr:x>
      <cdr:y>0.2249</cdr:y>
    </cdr:from>
    <cdr:to>
      <cdr:x>0.53037</cdr:x>
      <cdr:y>0.3153</cdr:y>
    </cdr:to>
    <cdr:sp macro="" textlink="">
      <cdr:nvSpPr>
        <cdr:cNvPr id="2" name="TextBox 1"/>
        <cdr:cNvSpPr txBox="1"/>
      </cdr:nvSpPr>
      <cdr:spPr>
        <a:xfrm xmlns:a="http://schemas.openxmlformats.org/drawingml/2006/main">
          <a:off x="2419322" y="971568"/>
          <a:ext cx="1781208" cy="3905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ea typeface="+mn-ea"/>
              <a:cs typeface="+mn-cs"/>
            </a:rPr>
            <a:t>DC Jury Trial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0.40289</cdr:x>
      <cdr:y>0.33073</cdr:y>
    </cdr:from>
    <cdr:to>
      <cdr:x>0.66386</cdr:x>
      <cdr:y>0.42113</cdr:y>
    </cdr:to>
    <cdr:sp macro="" textlink="">
      <cdr:nvSpPr>
        <cdr:cNvPr id="2" name="TextBox 1"/>
        <cdr:cNvSpPr txBox="1"/>
      </cdr:nvSpPr>
      <cdr:spPr>
        <a:xfrm xmlns:a="http://schemas.openxmlformats.org/drawingml/2006/main">
          <a:off x="3190889" y="1428737"/>
          <a:ext cx="2066882" cy="39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DC Judge alone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0.33313</cdr:x>
      <cdr:y>0.41892</cdr:y>
    </cdr:from>
    <cdr:to>
      <cdr:x>0.55803</cdr:x>
      <cdr:y>0.50932</cdr:y>
    </cdr:to>
    <cdr:sp macro="" textlink="">
      <cdr:nvSpPr>
        <cdr:cNvPr id="2" name="TextBox 1"/>
        <cdr:cNvSpPr txBox="1"/>
      </cdr:nvSpPr>
      <cdr:spPr>
        <a:xfrm xmlns:a="http://schemas.openxmlformats.org/drawingml/2006/main">
          <a:off x="2638425" y="1809750"/>
          <a:ext cx="178117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HC  Jury outflow</a:t>
          </a:r>
          <a:endParaRPr lang="en-NZ" sz="1400">
            <a:solidFill>
              <a:schemeClr val="accent2"/>
            </a:solidFill>
            <a:latin typeface="Calibri Light" pitchFamily="34" charset="0"/>
          </a:endParaRPr>
        </a:p>
        <a:p xmlns:a="http://schemas.openxmlformats.org/drawingml/2006/main">
          <a:endParaRPr lang="en-NZ" sz="1400">
            <a:solidFill>
              <a:schemeClr val="accent2"/>
            </a:solidFill>
            <a:latin typeface="Calibri Light"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0.44017</cdr:x>
      <cdr:y>0.14332</cdr:y>
    </cdr:from>
    <cdr:to>
      <cdr:x>0.73001</cdr:x>
      <cdr:y>0.23372</cdr:y>
    </cdr:to>
    <cdr:sp macro="" textlink="">
      <cdr:nvSpPr>
        <cdr:cNvPr id="2" name="TextBox 1"/>
        <cdr:cNvSpPr txBox="1"/>
      </cdr:nvSpPr>
      <cdr:spPr>
        <a:xfrm xmlns:a="http://schemas.openxmlformats.org/drawingml/2006/main">
          <a:off x="3486150" y="619125"/>
          <a:ext cx="229552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1400" b="0" i="0" baseline="0">
              <a:solidFill>
                <a:schemeClr val="accent2"/>
              </a:solidFill>
              <a:latin typeface="Calibri Light" pitchFamily="34" charset="0"/>
            </a:rPr>
            <a:t>Court of Appeal outflow</a:t>
          </a:r>
          <a:endParaRPr lang="en-NZ" sz="1400">
            <a:solidFill>
              <a:schemeClr val="accent2"/>
            </a:solidFill>
            <a:latin typeface="Calibri Light" pitchFamily="34" charset="0"/>
          </a:endParaRPr>
        </a:p>
        <a:p xmlns:a="http://schemas.openxmlformats.org/drawingml/2006/main">
          <a:endParaRPr lang="en-NZ" sz="1400">
            <a:solidFill>
              <a:srgbClr val="1F497D"/>
            </a:solidFill>
            <a:latin typeface="Calibri Light"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0.06351</cdr:x>
      <cdr:y>0.92644</cdr:y>
    </cdr:from>
    <cdr:to>
      <cdr:x>0.45204</cdr:x>
      <cdr:y>0.99553</cdr:y>
    </cdr:to>
    <cdr:sp macro="" textlink="">
      <cdr:nvSpPr>
        <cdr:cNvPr id="2" name="TextBox 1"/>
        <cdr:cNvSpPr txBox="1"/>
      </cdr:nvSpPr>
      <cdr:spPr>
        <a:xfrm xmlns:a="http://schemas.openxmlformats.org/drawingml/2006/main">
          <a:off x="589685" y="4813909"/>
          <a:ext cx="3607509" cy="3590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March 2017</a:t>
          </a:r>
          <a:endParaRPr lang="en-NZ" sz="1800">
            <a:latin typeface="Calibri Light"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571500</xdr:colOff>
      <xdr:row>6</xdr:row>
      <xdr:rowOff>152400</xdr:rowOff>
    </xdr:from>
    <xdr:to>
      <xdr:col>11</xdr:col>
      <xdr:colOff>304800</xdr:colOff>
      <xdr:row>16</xdr:row>
      <xdr:rowOff>95250</xdr:rowOff>
    </xdr:to>
    <xdr:sp macro="" textlink="">
      <xdr:nvSpPr>
        <xdr:cNvPr id="2" name="TextBox 1"/>
        <xdr:cNvSpPr txBox="1"/>
      </xdr:nvSpPr>
      <xdr:spPr>
        <a:xfrm>
          <a:off x="6505575" y="1314450"/>
          <a:ext cx="40005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Legal aid expenditure excluding debt recovery </a:t>
          </a:r>
          <a:r>
            <a:rPr lang="en-NZ" sz="1200">
              <a:solidFill>
                <a:schemeClr val="tx2"/>
              </a:solidFill>
              <a:latin typeface="+mn-lt"/>
              <a:ea typeface="+mn-ea"/>
              <a:cs typeface="+mn-cs"/>
            </a:rPr>
            <a:t>is comprised of the total accrued and actual expenditure.  The total accrued expenditure is made up of the total expenditure under each jurisdiction (criminal, family and civil) plus expenditure on Waitangi Tribunal cases, the duty solicitor scheme, and the police detention legal aid (PDLA) scheme.  </a:t>
          </a:r>
        </a:p>
        <a:p>
          <a:endParaRPr lang="en-NZ"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276225</xdr:colOff>
      <xdr:row>39</xdr:row>
      <xdr:rowOff>152400</xdr:rowOff>
    </xdr:from>
    <xdr:to>
      <xdr:col>13</xdr:col>
      <xdr:colOff>271425</xdr:colOff>
      <xdr:row>66</xdr:row>
      <xdr:rowOff>100425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400050</xdr:colOff>
      <xdr:row>39</xdr:row>
      <xdr:rowOff>152400</xdr:rowOff>
    </xdr:from>
    <xdr:to>
      <xdr:col>26</xdr:col>
      <xdr:colOff>395250</xdr:colOff>
      <xdr:row>66</xdr:row>
      <xdr:rowOff>100425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409575</xdr:colOff>
      <xdr:row>70</xdr:row>
      <xdr:rowOff>123825</xdr:rowOff>
    </xdr:from>
    <xdr:to>
      <xdr:col>13</xdr:col>
      <xdr:colOff>404775</xdr:colOff>
      <xdr:row>97</xdr:row>
      <xdr:rowOff>71850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504825</xdr:colOff>
      <xdr:row>126</xdr:row>
      <xdr:rowOff>57150</xdr:rowOff>
    </xdr:from>
    <xdr:to>
      <xdr:col>21</xdr:col>
      <xdr:colOff>360825</xdr:colOff>
      <xdr:row>158</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323850</xdr:colOff>
      <xdr:row>70</xdr:row>
      <xdr:rowOff>95250</xdr:rowOff>
    </xdr:from>
    <xdr:to>
      <xdr:col>26</xdr:col>
      <xdr:colOff>319050</xdr:colOff>
      <xdr:row>97</xdr:row>
      <xdr:rowOff>43275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97</xdr:row>
      <xdr:rowOff>95250</xdr:rowOff>
    </xdr:from>
    <xdr:to>
      <xdr:col>13</xdr:col>
      <xdr:colOff>604800</xdr:colOff>
      <xdr:row>124</xdr:row>
      <xdr:rowOff>43275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295275</xdr:colOff>
      <xdr:row>98</xdr:row>
      <xdr:rowOff>0</xdr:rowOff>
    </xdr:from>
    <xdr:to>
      <xdr:col>26</xdr:col>
      <xdr:colOff>290475</xdr:colOff>
      <xdr:row>124</xdr:row>
      <xdr:rowOff>109950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absoluteAnchor>
    <xdr:pos x="1600199" y="323850"/>
    <xdr:ext cx="7920000" cy="43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447674</xdr:colOff>
      <xdr:row>2</xdr:row>
      <xdr:rowOff>47624</xdr:rowOff>
    </xdr:from>
    <xdr:to>
      <xdr:col>15</xdr:col>
      <xdr:colOff>275099</xdr:colOff>
      <xdr:row>35</xdr:row>
      <xdr:rowOff>104099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37</xdr:row>
      <xdr:rowOff>76200</xdr:rowOff>
    </xdr:from>
    <xdr:to>
      <xdr:col>15</xdr:col>
      <xdr:colOff>236999</xdr:colOff>
      <xdr:row>70</xdr:row>
      <xdr:rowOff>132675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0.33338</cdr:x>
      <cdr:y>0.13554</cdr:y>
    </cdr:from>
    <cdr:to>
      <cdr:x>0.59055</cdr:x>
      <cdr:y>0.22943</cdr:y>
    </cdr:to>
    <cdr:sp macro="" textlink="">
      <cdr:nvSpPr>
        <cdr:cNvPr id="2" name="TextBox 1"/>
        <cdr:cNvSpPr txBox="1"/>
      </cdr:nvSpPr>
      <cdr:spPr>
        <a:xfrm xmlns:a="http://schemas.openxmlformats.org/drawingml/2006/main">
          <a:off x="3000405" y="715198"/>
          <a:ext cx="2314530" cy="495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accent2"/>
              </a:solidFill>
              <a:latin typeface="Calibri Light" pitchFamily="34" charset="0"/>
            </a:rPr>
            <a:t>Criminal</a:t>
          </a:r>
        </a:p>
      </cdr:txBody>
    </cdr:sp>
  </cdr:relSizeAnchor>
  <cdr:relSizeAnchor xmlns:cdr="http://schemas.openxmlformats.org/drawingml/2006/chartDrawing">
    <cdr:from>
      <cdr:x>0.19156</cdr:x>
      <cdr:y>0.5307</cdr:y>
    </cdr:from>
    <cdr:to>
      <cdr:x>0.40111</cdr:x>
      <cdr:y>0.62458</cdr:y>
    </cdr:to>
    <cdr:sp macro="" textlink="">
      <cdr:nvSpPr>
        <cdr:cNvPr id="3" name="TextBox 1"/>
        <cdr:cNvSpPr txBox="1"/>
      </cdr:nvSpPr>
      <cdr:spPr>
        <a:xfrm xmlns:a="http://schemas.openxmlformats.org/drawingml/2006/main">
          <a:off x="1724039" y="2800424"/>
          <a:ext cx="1885935" cy="4953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rgbClr val="008000"/>
              </a:solidFill>
              <a:latin typeface="Calibri Light" pitchFamily="34" charset="0"/>
            </a:rPr>
            <a:t>Family</a:t>
          </a:r>
        </a:p>
      </cdr:txBody>
    </cdr:sp>
  </cdr:relSizeAnchor>
  <cdr:relSizeAnchor xmlns:cdr="http://schemas.openxmlformats.org/drawingml/2006/chartDrawing">
    <cdr:from>
      <cdr:x>0.05397</cdr:x>
      <cdr:y>0.89762</cdr:y>
    </cdr:from>
    <cdr:to>
      <cdr:x>0.67098</cdr:x>
      <cdr:y>0.9605</cdr:y>
    </cdr:to>
    <cdr:sp macro="" textlink="">
      <cdr:nvSpPr>
        <cdr:cNvPr id="4" name="TextBox 1"/>
        <cdr:cNvSpPr txBox="1"/>
      </cdr:nvSpPr>
      <cdr:spPr>
        <a:xfrm xmlns:a="http://schemas.openxmlformats.org/drawingml/2006/main">
          <a:off x="485760" y="4736604"/>
          <a:ext cx="5553090" cy="3318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September 2016</a:t>
          </a:r>
          <a:endParaRPr lang="en-NZ" sz="1800">
            <a:latin typeface="Calibri Light" pitchFamily="34" charset="0"/>
          </a:endParaRPr>
        </a:p>
      </cdr:txBody>
    </cdr:sp>
  </cdr:relSizeAnchor>
  <cdr:relSizeAnchor xmlns:cdr="http://schemas.openxmlformats.org/drawingml/2006/chartDrawing">
    <cdr:from>
      <cdr:x>0.02964</cdr:x>
      <cdr:y>0</cdr:y>
    </cdr:from>
    <cdr:to>
      <cdr:x>0.42016</cdr:x>
      <cdr:y>0.10108</cdr:y>
    </cdr:to>
    <cdr:sp macro="" textlink="">
      <cdr:nvSpPr>
        <cdr:cNvPr id="5" name="TextBox 4"/>
        <cdr:cNvSpPr txBox="1"/>
      </cdr:nvSpPr>
      <cdr:spPr>
        <a:xfrm xmlns:a="http://schemas.openxmlformats.org/drawingml/2006/main">
          <a:off x="266715" y="0"/>
          <a:ext cx="3514680" cy="533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Expenditure ($m)</a:t>
          </a:r>
        </a:p>
      </cdr:txBody>
    </cdr:sp>
  </cdr:relSizeAnchor>
</c:userShapes>
</file>

<file path=xl/drawings/drawing21.xml><?xml version="1.0" encoding="utf-8"?>
<c:userShapes xmlns:c="http://schemas.openxmlformats.org/drawingml/2006/chart">
  <cdr:relSizeAnchor xmlns:cdr="http://schemas.openxmlformats.org/drawingml/2006/chartDrawing">
    <cdr:from>
      <cdr:x>0.0581</cdr:x>
      <cdr:y>0</cdr:y>
    </cdr:from>
    <cdr:to>
      <cdr:x>0.41751</cdr:x>
      <cdr:y>0.08301</cdr:y>
    </cdr:to>
    <cdr:sp macro="" textlink="">
      <cdr:nvSpPr>
        <cdr:cNvPr id="2" name="TextBox 1"/>
        <cdr:cNvSpPr txBox="1"/>
      </cdr:nvSpPr>
      <cdr:spPr>
        <a:xfrm xmlns:a="http://schemas.openxmlformats.org/drawingml/2006/main">
          <a:off x="627528" y="0"/>
          <a:ext cx="3881628" cy="478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000" baseline="0">
              <a:latin typeface="Calibri Light" pitchFamily="34" charset="0"/>
            </a:rPr>
            <a:t>Expenditure ($m)</a:t>
          </a:r>
          <a:endParaRPr lang="en-NZ" sz="2000">
            <a:latin typeface="Calibri Light" pitchFamily="34" charset="0"/>
          </a:endParaRPr>
        </a:p>
      </cdr:txBody>
    </cdr:sp>
  </cdr:relSizeAnchor>
  <cdr:relSizeAnchor xmlns:cdr="http://schemas.openxmlformats.org/drawingml/2006/chartDrawing">
    <cdr:from>
      <cdr:x>0.01625</cdr:x>
      <cdr:y>0.9111</cdr:y>
    </cdr:from>
    <cdr:to>
      <cdr:x>0.5521</cdr:x>
      <cdr:y>0.96594</cdr:y>
    </cdr:to>
    <cdr:sp macro="" textlink="">
      <cdr:nvSpPr>
        <cdr:cNvPr id="3" name="TextBox 1"/>
        <cdr:cNvSpPr txBox="1"/>
      </cdr:nvSpPr>
      <cdr:spPr>
        <a:xfrm xmlns:a="http://schemas.openxmlformats.org/drawingml/2006/main">
          <a:off x="175499" y="5247935"/>
          <a:ext cx="5787151" cy="3158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September 2016</a:t>
          </a:r>
          <a:endParaRPr lang="en-NZ" sz="1800">
            <a:latin typeface="Calibri Light" pitchFamily="34" charset="0"/>
          </a:endParaRPr>
        </a:p>
      </cdr:txBody>
    </cdr:sp>
  </cdr:relSizeAnchor>
  <cdr:relSizeAnchor xmlns:cdr="http://schemas.openxmlformats.org/drawingml/2006/chartDrawing">
    <cdr:from>
      <cdr:x>0.3187</cdr:x>
      <cdr:y>0.13891</cdr:y>
    </cdr:from>
    <cdr:to>
      <cdr:x>0.69786</cdr:x>
      <cdr:y>0.22032</cdr:y>
    </cdr:to>
    <cdr:sp macro="" textlink="">
      <cdr:nvSpPr>
        <cdr:cNvPr id="4" name="TextBox 1"/>
        <cdr:cNvSpPr txBox="1"/>
      </cdr:nvSpPr>
      <cdr:spPr>
        <a:xfrm xmlns:a="http://schemas.openxmlformats.org/drawingml/2006/main">
          <a:off x="2524125" y="600075"/>
          <a:ext cx="3002947" cy="351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tx2"/>
              </a:solidFill>
              <a:latin typeface="Calibri Light" pitchFamily="34" charset="0"/>
            </a:rPr>
            <a:t>Total</a:t>
          </a:r>
        </a:p>
      </cdr:txBody>
    </cdr:sp>
  </cdr:relSizeAnchor>
</c:userShapes>
</file>

<file path=xl/drawings/drawing22.xml><?xml version="1.0" encoding="utf-8"?>
<xdr:wsDr xmlns:xdr="http://schemas.openxmlformats.org/drawingml/2006/spreadsheetDrawing" xmlns:a="http://schemas.openxmlformats.org/drawingml/2006/main">
  <xdr:twoCellAnchor>
    <xdr:from>
      <xdr:col>18</xdr:col>
      <xdr:colOff>314324</xdr:colOff>
      <xdr:row>6</xdr:row>
      <xdr:rowOff>142874</xdr:rowOff>
    </xdr:from>
    <xdr:to>
      <xdr:col>26</xdr:col>
      <xdr:colOff>381000</xdr:colOff>
      <xdr:row>20</xdr:row>
      <xdr:rowOff>66675</xdr:rowOff>
    </xdr:to>
    <xdr:sp macro="" textlink="">
      <xdr:nvSpPr>
        <xdr:cNvPr id="2" name="TextBox 1"/>
        <xdr:cNvSpPr txBox="1"/>
      </xdr:nvSpPr>
      <xdr:spPr>
        <a:xfrm>
          <a:off x="12744449" y="1295399"/>
          <a:ext cx="5705476" cy="2190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Proportion of those convicted </a:t>
          </a:r>
          <a:r>
            <a:rPr lang="en-NZ" sz="1200">
              <a:solidFill>
                <a:schemeClr val="tx2"/>
              </a:solidFill>
              <a:latin typeface="+mn-lt"/>
              <a:ea typeface="+mn-ea"/>
              <a:cs typeface="+mn-cs"/>
            </a:rPr>
            <a:t>measures those offenders who are given different types of sentence in the categories: custodial, community, monetary and other (in decreasing order of seriousness).  ‘Other’ sentences are principally ‘conviction and discharge’ – it is possible that some of these offenders may be required to pay reparation, but that does not count as a monetary penalty for these tables.  Offenders may be given more than one type of sentence if they face more than one charge – in these</a:t>
          </a:r>
          <a:r>
            <a:rPr lang="en-NZ" sz="1200" baseline="0">
              <a:solidFill>
                <a:schemeClr val="tx2"/>
              </a:solidFill>
              <a:latin typeface="+mn-lt"/>
              <a:ea typeface="+mn-ea"/>
              <a:cs typeface="+mn-cs"/>
            </a:rPr>
            <a:t> tables</a:t>
          </a:r>
          <a:r>
            <a:rPr lang="en-NZ" sz="1200">
              <a:solidFill>
                <a:schemeClr val="tx2"/>
              </a:solidFill>
              <a:latin typeface="+mn-lt"/>
              <a:ea typeface="+mn-ea"/>
              <a:cs typeface="+mn-cs"/>
            </a:rPr>
            <a:t>, only the most serious charge counts.  Offenders may also be given more than one sentence in a given category at a single sentencing event.</a:t>
          </a:r>
        </a:p>
        <a:p>
          <a:endParaRPr lang="en-NZ" sz="1100"/>
        </a:p>
      </xdr:txBody>
    </xdr:sp>
    <xdr:clientData/>
  </xdr:twoCellAnchor>
</xdr:wsDr>
</file>

<file path=xl/drawings/drawing23.xml><?xml version="1.0" encoding="utf-8"?>
<xdr:wsDr xmlns:xdr="http://schemas.openxmlformats.org/drawingml/2006/spreadsheetDrawing" xmlns:a="http://schemas.openxmlformats.org/drawingml/2006/main">
  <xdr:absoluteAnchor>
    <xdr:pos x="1219200" y="809625"/>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0.58371</cdr:x>
      <cdr:y>0.68301</cdr:y>
    </cdr:from>
    <cdr:to>
      <cdr:x>0.96299</cdr:x>
      <cdr:y>0.81834</cdr:y>
    </cdr:to>
    <cdr:sp macro="" textlink="">
      <cdr:nvSpPr>
        <cdr:cNvPr id="2" name="TextBox 1"/>
        <cdr:cNvSpPr txBox="1"/>
      </cdr:nvSpPr>
      <cdr:spPr>
        <a:xfrm xmlns:a="http://schemas.openxmlformats.org/drawingml/2006/main">
          <a:off x="5419757" y="3686193"/>
          <a:ext cx="3521592" cy="730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solidFill>
                <a:schemeClr val="tx2"/>
              </a:solidFill>
              <a:latin typeface="Calibri Light" pitchFamily="34" charset="0"/>
            </a:rPr>
            <a:t>Imprisonment</a:t>
          </a:r>
        </a:p>
      </cdr:txBody>
    </cdr:sp>
  </cdr:relSizeAnchor>
  <cdr:relSizeAnchor xmlns:cdr="http://schemas.openxmlformats.org/drawingml/2006/chartDrawing">
    <cdr:from>
      <cdr:x>0.57848</cdr:x>
      <cdr:y>0.4275</cdr:y>
    </cdr:from>
    <cdr:to>
      <cdr:x>0.83027</cdr:x>
      <cdr:y>0.50014</cdr:y>
    </cdr:to>
    <cdr:sp macro="" textlink="">
      <cdr:nvSpPr>
        <cdr:cNvPr id="4" name="TextBox 1"/>
        <cdr:cNvSpPr txBox="1"/>
      </cdr:nvSpPr>
      <cdr:spPr>
        <a:xfrm xmlns:a="http://schemas.openxmlformats.org/drawingml/2006/main">
          <a:off x="4581541" y="1846793"/>
          <a:ext cx="1994176" cy="3138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rgbClr val="008000"/>
              </a:solidFill>
              <a:latin typeface="Calibri Light" pitchFamily="34" charset="0"/>
            </a:rPr>
            <a:t>Monetary</a:t>
          </a:r>
        </a:p>
      </cdr:txBody>
    </cdr:sp>
  </cdr:relSizeAnchor>
  <cdr:relSizeAnchor xmlns:cdr="http://schemas.openxmlformats.org/drawingml/2006/chartDrawing">
    <cdr:from>
      <cdr:x>0.57207</cdr:x>
      <cdr:y>0.20334</cdr:y>
    </cdr:from>
    <cdr:to>
      <cdr:x>0.95123</cdr:x>
      <cdr:y>0.28475</cdr:y>
    </cdr:to>
    <cdr:sp macro="" textlink="">
      <cdr:nvSpPr>
        <cdr:cNvPr id="6" name="TextBox 1"/>
        <cdr:cNvSpPr txBox="1"/>
      </cdr:nvSpPr>
      <cdr:spPr>
        <a:xfrm xmlns:a="http://schemas.openxmlformats.org/drawingml/2006/main">
          <a:off x="4530832" y="878438"/>
          <a:ext cx="3002947" cy="351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accent6">
                  <a:lumMod val="75000"/>
                </a:schemeClr>
              </a:solidFill>
              <a:latin typeface="Calibri Light" pitchFamily="34" charset="0"/>
            </a:rPr>
            <a:t>Community</a:t>
          </a:r>
        </a:p>
      </cdr:txBody>
    </cdr:sp>
  </cdr:relSizeAnchor>
  <cdr:relSizeAnchor xmlns:cdr="http://schemas.openxmlformats.org/drawingml/2006/chartDrawing">
    <cdr:from>
      <cdr:x>0.6522</cdr:x>
      <cdr:y>0.54535</cdr:y>
    </cdr:from>
    <cdr:to>
      <cdr:x>0.83879</cdr:x>
      <cdr:y>0.59915</cdr:y>
    </cdr:to>
    <cdr:sp macro="" textlink="">
      <cdr:nvSpPr>
        <cdr:cNvPr id="8" name="TextBox 1"/>
        <cdr:cNvSpPr txBox="1"/>
      </cdr:nvSpPr>
      <cdr:spPr>
        <a:xfrm xmlns:a="http://schemas.openxmlformats.org/drawingml/2006/main">
          <a:off x="5165424" y="2355917"/>
          <a:ext cx="1477793" cy="2324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accent2"/>
              </a:solidFill>
              <a:latin typeface="Calibri Light" pitchFamily="34" charset="0"/>
            </a:rPr>
            <a:t>Other</a:t>
          </a:r>
        </a:p>
      </cdr:txBody>
    </cdr:sp>
  </cdr:relSizeAnchor>
  <cdr:relSizeAnchor xmlns:cdr="http://schemas.openxmlformats.org/drawingml/2006/chartDrawing">
    <cdr:from>
      <cdr:x>0.05862</cdr:x>
      <cdr:y>0.92682</cdr:y>
    </cdr:from>
    <cdr:to>
      <cdr:x>0.65039</cdr:x>
      <cdr:y>0.99763</cdr:y>
    </cdr:to>
    <cdr:sp macro="" textlink="">
      <cdr:nvSpPr>
        <cdr:cNvPr id="7" name="TextBox 1"/>
        <cdr:cNvSpPr txBox="1"/>
      </cdr:nvSpPr>
      <cdr:spPr>
        <a:xfrm xmlns:a="http://schemas.openxmlformats.org/drawingml/2006/main">
          <a:off x="544283" y="5001998"/>
          <a:ext cx="5494567" cy="382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December 2016</a:t>
          </a:r>
          <a:endParaRPr lang="en-NZ" sz="1800">
            <a:latin typeface="Calibri Light" pitchFamily="34" charset="0"/>
          </a:endParaRPr>
        </a:p>
      </cdr:txBody>
    </cdr:sp>
  </cdr:relSizeAnchor>
  <cdr:relSizeAnchor xmlns:cdr="http://schemas.openxmlformats.org/drawingml/2006/chartDrawing">
    <cdr:from>
      <cdr:x>0.08412</cdr:x>
      <cdr:y>0</cdr:y>
    </cdr:from>
    <cdr:to>
      <cdr:x>0.92737</cdr:x>
      <cdr:y>0.07081</cdr:y>
    </cdr:to>
    <cdr:sp macro="" textlink="">
      <cdr:nvSpPr>
        <cdr:cNvPr id="9" name="TextBox 1"/>
        <cdr:cNvSpPr txBox="1"/>
      </cdr:nvSpPr>
      <cdr:spPr>
        <a:xfrm xmlns:a="http://schemas.openxmlformats.org/drawingml/2006/main">
          <a:off x="781050" y="0"/>
          <a:ext cx="7829550" cy="382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a:latin typeface="Calibri Light" pitchFamily="34" charset="0"/>
            </a:rPr>
            <a:t>Proportion of most serious sentences</a:t>
          </a:r>
        </a:p>
      </cdr:txBody>
    </cdr:sp>
  </cdr:relSizeAnchor>
</c:userShapes>
</file>

<file path=xl/drawings/drawing25.xml><?xml version="1.0" encoding="utf-8"?>
<xdr:wsDr xmlns:xdr="http://schemas.openxmlformats.org/drawingml/2006/spreadsheetDrawing" xmlns:a="http://schemas.openxmlformats.org/drawingml/2006/main">
  <xdr:twoCellAnchor>
    <xdr:from>
      <xdr:col>24</xdr:col>
      <xdr:colOff>590549</xdr:colOff>
      <xdr:row>5</xdr:row>
      <xdr:rowOff>28575</xdr:rowOff>
    </xdr:from>
    <xdr:to>
      <xdr:col>32</xdr:col>
      <xdr:colOff>152399</xdr:colOff>
      <xdr:row>19</xdr:row>
      <xdr:rowOff>57151</xdr:rowOff>
    </xdr:to>
    <xdr:sp macro="" textlink="">
      <xdr:nvSpPr>
        <xdr:cNvPr id="2" name="TextBox 1"/>
        <xdr:cNvSpPr txBox="1"/>
      </xdr:nvSpPr>
      <xdr:spPr>
        <a:xfrm>
          <a:off x="21678899" y="1343025"/>
          <a:ext cx="4943475" cy="229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tx2"/>
              </a:solidFill>
              <a:latin typeface="+mn-lt"/>
              <a:ea typeface="+mn-ea"/>
              <a:cs typeface="+mn-cs"/>
            </a:rPr>
            <a:t>Monetary penalties: amount imposed and amount received</a:t>
          </a:r>
          <a:r>
            <a:rPr lang="en-NZ" sz="1200">
              <a:solidFill>
                <a:schemeClr val="tx2"/>
              </a:solidFill>
              <a:latin typeface="+mn-lt"/>
              <a:ea typeface="+mn-ea"/>
              <a:cs typeface="+mn-cs"/>
            </a:rPr>
            <a:t> measure the total dollar value of monetary penalties imposed and collected during the quarter.  The totals are made up of: fines, court costs, enforcement costs, confiscation costs, offender levy and payments made to a third party.  The penalties involved are those associated with police-originated cases in the criminal court, as this is the part of Collections business involved in the remainder of the forecast.  Monetary penalties are frequently paid off by instalments so the receipts in a given month will not precisely relate to the amounts imposed in that month.  The database supplying these data is a live one, and one quarter’s values may change in subsequent quarters as the imposition and collection processes are carried through to completion.  The latest data should therefore always be treated as provisional.</a:t>
          </a:r>
        </a:p>
        <a:p>
          <a:endParaRPr lang="en-NZ" sz="1100"/>
        </a:p>
      </xdr:txBody>
    </xdr:sp>
    <xdr:clientData/>
  </xdr:twoCellAnchor>
</xdr:wsDr>
</file>

<file path=xl/drawings/drawing26.xml><?xml version="1.0" encoding="utf-8"?>
<xdr:wsDr xmlns:xdr="http://schemas.openxmlformats.org/drawingml/2006/spreadsheetDrawing" xmlns:a="http://schemas.openxmlformats.org/drawingml/2006/main">
  <xdr:absoluteAnchor>
    <xdr:pos x="685800" y="466725"/>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296525" y="466725"/>
    <xdr:ext cx="7920000" cy="43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85800" y="6153150"/>
    <xdr:ext cx="7920000" cy="43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0.51311</cdr:x>
      <cdr:y>0.13331</cdr:y>
    </cdr:from>
    <cdr:to>
      <cdr:x>0.83812</cdr:x>
      <cdr:y>0.28963</cdr:y>
    </cdr:to>
    <cdr:sp macro="" textlink="">
      <cdr:nvSpPr>
        <cdr:cNvPr id="3" name="TextBox 2"/>
        <cdr:cNvSpPr txBox="1"/>
      </cdr:nvSpPr>
      <cdr:spPr>
        <a:xfrm xmlns:a="http://schemas.openxmlformats.org/drawingml/2006/main">
          <a:off x="4764187" y="675166"/>
          <a:ext cx="3017737" cy="791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NZ" sz="2400">
              <a:solidFill>
                <a:schemeClr val="tx2"/>
              </a:solidFill>
              <a:latin typeface="Calibri Light" pitchFamily="34" charset="0"/>
            </a:rPr>
            <a:t>Imposed</a:t>
          </a:r>
        </a:p>
      </cdr:txBody>
    </cdr:sp>
  </cdr:relSizeAnchor>
  <cdr:relSizeAnchor xmlns:cdr="http://schemas.openxmlformats.org/drawingml/2006/chartDrawing">
    <cdr:from>
      <cdr:x>0.31901</cdr:x>
      <cdr:y>0.30478</cdr:y>
    </cdr:from>
    <cdr:to>
      <cdr:x>0.43986</cdr:x>
      <cdr:y>0.37171</cdr:y>
    </cdr:to>
    <cdr:sp macro="" textlink="">
      <cdr:nvSpPr>
        <cdr:cNvPr id="4" name="TextBox 1"/>
        <cdr:cNvSpPr txBox="1"/>
      </cdr:nvSpPr>
      <cdr:spPr>
        <a:xfrm xmlns:a="http://schemas.openxmlformats.org/drawingml/2006/main">
          <a:off x="2526573" y="1316661"/>
          <a:ext cx="957132" cy="2891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400">
              <a:solidFill>
                <a:schemeClr val="accent6">
                  <a:lumMod val="75000"/>
                </a:schemeClr>
              </a:solidFill>
              <a:latin typeface="Calibri Light" pitchFamily="34" charset="0"/>
            </a:rPr>
            <a:t>Paid</a:t>
          </a:r>
        </a:p>
      </cdr:txBody>
    </cdr:sp>
  </cdr:relSizeAnchor>
  <cdr:relSizeAnchor xmlns:cdr="http://schemas.openxmlformats.org/drawingml/2006/chartDrawing">
    <cdr:from>
      <cdr:x>0.05514</cdr:x>
      <cdr:y>0.89786</cdr:y>
    </cdr:from>
    <cdr:to>
      <cdr:x>0.64834</cdr:x>
      <cdr:y>0.96191</cdr:y>
    </cdr:to>
    <cdr:sp macro="" textlink="">
      <cdr:nvSpPr>
        <cdr:cNvPr id="5" name="TextBox 1"/>
        <cdr:cNvSpPr txBox="1"/>
      </cdr:nvSpPr>
      <cdr:spPr>
        <a:xfrm xmlns:a="http://schemas.openxmlformats.org/drawingml/2006/main">
          <a:off x="511956" y="4547211"/>
          <a:ext cx="5507844" cy="324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April 2016</a:t>
          </a:r>
          <a:endParaRPr lang="en-NZ" sz="1800">
            <a:latin typeface="Calibri Light" pitchFamily="34" charset="0"/>
          </a:endParaRPr>
        </a:p>
      </cdr:txBody>
    </cdr:sp>
  </cdr:relSizeAnchor>
  <cdr:relSizeAnchor xmlns:cdr="http://schemas.openxmlformats.org/drawingml/2006/chartDrawing">
    <cdr:from>
      <cdr:x>0</cdr:x>
      <cdr:y>0</cdr:y>
    </cdr:from>
    <cdr:to>
      <cdr:x>0.58884</cdr:x>
      <cdr:y>0.0948</cdr:y>
    </cdr:to>
    <cdr:sp macro="" textlink="">
      <cdr:nvSpPr>
        <cdr:cNvPr id="6" name="TextBox 1"/>
        <cdr:cNvSpPr txBox="1"/>
      </cdr:nvSpPr>
      <cdr:spPr>
        <a:xfrm xmlns:a="http://schemas.openxmlformats.org/drawingml/2006/main">
          <a:off x="0" y="0"/>
          <a:ext cx="5467350" cy="4801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latin typeface="Calibri Light" pitchFamily="34" charset="0"/>
            </a:rPr>
            <a:t>Monetary penalties ($M)</a:t>
          </a:r>
        </a:p>
      </cdr:txBody>
    </cdr:sp>
  </cdr:relSizeAnchor>
  <cdr:relSizeAnchor xmlns:cdr="http://schemas.openxmlformats.org/drawingml/2006/chartDrawing">
    <cdr:from>
      <cdr:x>0.2224</cdr:x>
      <cdr:y>0.45598</cdr:y>
    </cdr:from>
    <cdr:to>
      <cdr:x>1</cdr:x>
      <cdr:y>0.52291</cdr:y>
    </cdr:to>
    <cdr:sp macro="" textlink="">
      <cdr:nvSpPr>
        <cdr:cNvPr id="7" name="TextBox 1"/>
        <cdr:cNvSpPr txBox="1"/>
      </cdr:nvSpPr>
      <cdr:spPr>
        <a:xfrm xmlns:a="http://schemas.openxmlformats.org/drawingml/2006/main">
          <a:off x="2476501" y="2309306"/>
          <a:ext cx="7219950" cy="338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ysClr val="windowText" lastClr="000000"/>
              </a:solidFill>
              <a:latin typeface="Calibri Light" pitchFamily="34" charset="0"/>
            </a:rPr>
            <a:t>Difference ($)=Imposed-Paid</a:t>
          </a:r>
        </a:p>
      </cdr:txBody>
    </cdr:sp>
  </cdr:relSizeAnchor>
</c:userShapes>
</file>

<file path=xl/drawings/drawing28.xml><?xml version="1.0" encoding="utf-8"?>
<c:userShapes xmlns:c="http://schemas.openxmlformats.org/drawingml/2006/chart">
  <cdr:relSizeAnchor xmlns:cdr="http://schemas.openxmlformats.org/drawingml/2006/chartDrawing">
    <cdr:from>
      <cdr:x>0.09067</cdr:x>
      <cdr:y>0.90714</cdr:y>
    </cdr:from>
    <cdr:to>
      <cdr:x>0.72118</cdr:x>
      <cdr:y>0.97955</cdr:y>
    </cdr:to>
    <cdr:sp macro="" textlink="">
      <cdr:nvSpPr>
        <cdr:cNvPr id="5" name="TextBox 1"/>
        <cdr:cNvSpPr txBox="1"/>
      </cdr:nvSpPr>
      <cdr:spPr>
        <a:xfrm xmlns:a="http://schemas.openxmlformats.org/drawingml/2006/main">
          <a:off x="841873" y="4657428"/>
          <a:ext cx="5854202" cy="3717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April 2016</a:t>
          </a:r>
        </a:p>
        <a:p xmlns:a="http://schemas.openxmlformats.org/drawingml/2006/main">
          <a:endParaRPr lang="en-NZ" sz="1800">
            <a:latin typeface="Calibri Light" pitchFamily="34" charset="0"/>
          </a:endParaRPr>
        </a:p>
      </cdr:txBody>
    </cdr:sp>
  </cdr:relSizeAnchor>
  <cdr:relSizeAnchor xmlns:cdr="http://schemas.openxmlformats.org/drawingml/2006/chartDrawing">
    <cdr:from>
      <cdr:x>0.11121</cdr:x>
      <cdr:y>0.01046</cdr:y>
    </cdr:from>
    <cdr:to>
      <cdr:x>0.9284</cdr:x>
      <cdr:y>0.10703</cdr:y>
    </cdr:to>
    <cdr:sp macro="" textlink="">
      <cdr:nvSpPr>
        <cdr:cNvPr id="6" name="TextBox 1"/>
        <cdr:cNvSpPr txBox="1"/>
      </cdr:nvSpPr>
      <cdr:spPr>
        <a:xfrm xmlns:a="http://schemas.openxmlformats.org/drawingml/2006/main">
          <a:off x="1032617" y="53679"/>
          <a:ext cx="7587508" cy="4958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ysClr val="windowText" lastClr="000000"/>
              </a:solidFill>
              <a:latin typeface="Calibri Light" pitchFamily="34" charset="0"/>
            </a:rPr>
            <a:t>Receipts as proportion of amount imposed </a:t>
          </a:r>
        </a:p>
      </cdr:txBody>
    </cdr:sp>
  </cdr:relSizeAnchor>
</c:userShapes>
</file>

<file path=xl/drawings/drawing29.xml><?xml version="1.0" encoding="utf-8"?>
<c:userShapes xmlns:c="http://schemas.openxmlformats.org/drawingml/2006/chart">
  <cdr:relSizeAnchor xmlns:cdr="http://schemas.openxmlformats.org/drawingml/2006/chartDrawing">
    <cdr:from>
      <cdr:x>0.05776</cdr:x>
      <cdr:y>0.00699</cdr:y>
    </cdr:from>
    <cdr:to>
      <cdr:x>0.85351</cdr:x>
      <cdr:y>0.10356</cdr:y>
    </cdr:to>
    <cdr:sp macro="" textlink="">
      <cdr:nvSpPr>
        <cdr:cNvPr id="3" name="TextBox 2"/>
        <cdr:cNvSpPr txBox="1"/>
      </cdr:nvSpPr>
      <cdr:spPr>
        <a:xfrm xmlns:a="http://schemas.openxmlformats.org/drawingml/2006/main">
          <a:off x="536298" y="36592"/>
          <a:ext cx="7388502" cy="505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NZ" sz="2400">
              <a:solidFill>
                <a:sysClr val="windowText" lastClr="000000"/>
              </a:solidFill>
              <a:latin typeface="Calibri Light" pitchFamily="34" charset="0"/>
            </a:rPr>
            <a:t>Number of remittals to Community Work</a:t>
          </a:r>
        </a:p>
      </cdr:txBody>
    </cdr:sp>
  </cdr:relSizeAnchor>
  <cdr:relSizeAnchor xmlns:cdr="http://schemas.openxmlformats.org/drawingml/2006/chartDrawing">
    <cdr:from>
      <cdr:x>0.05288</cdr:x>
      <cdr:y>0.9142</cdr:y>
    </cdr:from>
    <cdr:to>
      <cdr:x>0.67809</cdr:x>
      <cdr:y>0.97491</cdr:y>
    </cdr:to>
    <cdr:sp macro="" textlink="">
      <cdr:nvSpPr>
        <cdr:cNvPr id="5" name="TextBox 1"/>
        <cdr:cNvSpPr txBox="1"/>
      </cdr:nvSpPr>
      <cdr:spPr>
        <a:xfrm xmlns:a="http://schemas.openxmlformats.org/drawingml/2006/main">
          <a:off x="490988" y="4785726"/>
          <a:ext cx="5805037" cy="317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April 2016</a:t>
          </a:r>
          <a:endParaRPr lang="en-NZ" sz="1800">
            <a:latin typeface="Calibri Light"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0.26643</cdr:x>
      <cdr:y>0.11265</cdr:y>
    </cdr:from>
    <cdr:to>
      <cdr:x>0.60113</cdr:x>
      <cdr:y>0.19609</cdr:y>
    </cdr:to>
    <cdr:sp macro="" textlink="">
      <cdr:nvSpPr>
        <cdr:cNvPr id="2" name="TextBox 1"/>
        <cdr:cNvSpPr txBox="1"/>
      </cdr:nvSpPr>
      <cdr:spPr>
        <a:xfrm xmlns:a="http://schemas.openxmlformats.org/drawingml/2006/main">
          <a:off x="2397885" y="608316"/>
          <a:ext cx="3012316" cy="450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tx2"/>
              </a:solidFill>
              <a:latin typeface="Calibri Light" pitchFamily="34" charset="0"/>
            </a:rPr>
            <a:t>Total proceedings</a:t>
          </a:r>
          <a:endParaRPr lang="en-NZ" sz="2400">
            <a:solidFill>
              <a:schemeClr val="tx2"/>
            </a:solidFill>
            <a:latin typeface="Calibri Light" pitchFamily="34" charset="0"/>
          </a:endParaRPr>
        </a:p>
        <a:p xmlns:a="http://schemas.openxmlformats.org/drawingml/2006/main">
          <a:endParaRPr lang="en-NZ" sz="2400">
            <a:solidFill>
              <a:schemeClr val="tx2"/>
            </a:solidFill>
            <a:latin typeface="Calibri Light" pitchFamily="34" charset="0"/>
          </a:endParaRPr>
        </a:p>
      </cdr:txBody>
    </cdr:sp>
  </cdr:relSizeAnchor>
  <cdr:relSizeAnchor xmlns:cdr="http://schemas.openxmlformats.org/drawingml/2006/chartDrawing">
    <cdr:from>
      <cdr:x>0.39257</cdr:x>
      <cdr:y>0.39361</cdr:y>
    </cdr:from>
    <cdr:to>
      <cdr:x>0.76094</cdr:x>
      <cdr:y>0.51542</cdr:y>
    </cdr:to>
    <cdr:sp macro="" textlink="">
      <cdr:nvSpPr>
        <cdr:cNvPr id="3" name="TextBox 1"/>
        <cdr:cNvSpPr txBox="1"/>
      </cdr:nvSpPr>
      <cdr:spPr>
        <a:xfrm xmlns:a="http://schemas.openxmlformats.org/drawingml/2006/main">
          <a:off x="3533115" y="2125482"/>
          <a:ext cx="3315361"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Court action</a:t>
          </a:r>
          <a:endParaRPr lang="en-NZ" sz="2400">
            <a:solidFill>
              <a:srgbClr val="C0504D"/>
            </a:solidFill>
            <a:latin typeface="Calibri Light" pitchFamily="34" charset="0"/>
          </a:endParaRPr>
        </a:p>
        <a:p xmlns:a="http://schemas.openxmlformats.org/drawingml/2006/main">
          <a:pPr algn="ctr"/>
          <a:endParaRPr lang="en-NZ" sz="2400">
            <a:solidFill>
              <a:srgbClr val="C0504D"/>
            </a:solidFill>
            <a:latin typeface="Calibri Light" pitchFamily="34" charset="0"/>
          </a:endParaRPr>
        </a:p>
      </cdr:txBody>
    </cdr:sp>
  </cdr:relSizeAnchor>
  <cdr:relSizeAnchor xmlns:cdr="http://schemas.openxmlformats.org/drawingml/2006/chartDrawing">
    <cdr:from>
      <cdr:x>0.76975</cdr:x>
      <cdr:y>0.22067</cdr:y>
    </cdr:from>
    <cdr:to>
      <cdr:x>0.77058</cdr:x>
      <cdr:y>0.33949</cdr:y>
    </cdr:to>
    <cdr:sp macro="" textlink="">
      <cdr:nvSpPr>
        <cdr:cNvPr id="5" name="Straight Arrow Connector 4"/>
        <cdr:cNvSpPr/>
      </cdr:nvSpPr>
      <cdr:spPr>
        <a:xfrm xmlns:a="http://schemas.openxmlformats.org/drawingml/2006/main">
          <a:off x="6927780" y="1191618"/>
          <a:ext cx="7470" cy="641628"/>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0.65642</cdr:x>
      <cdr:y>0.0478</cdr:y>
    </cdr:from>
    <cdr:to>
      <cdr:x>0.96015</cdr:x>
      <cdr:y>0.25955</cdr:y>
    </cdr:to>
    <cdr:sp macro="" textlink="">
      <cdr:nvSpPr>
        <cdr:cNvPr id="6" name="TextBox 5"/>
        <cdr:cNvSpPr txBox="1"/>
      </cdr:nvSpPr>
      <cdr:spPr>
        <a:xfrm xmlns:a="http://schemas.openxmlformats.org/drawingml/2006/main">
          <a:off x="5907750" y="258132"/>
          <a:ext cx="2733570" cy="114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2400">
              <a:latin typeface="Calibri Light" pitchFamily="34" charset="0"/>
            </a:rPr>
            <a:t>End of Policing Excellence</a:t>
          </a:r>
        </a:p>
      </cdr:txBody>
    </cdr:sp>
  </cdr:relSizeAnchor>
  <cdr:relSizeAnchor xmlns:cdr="http://schemas.openxmlformats.org/drawingml/2006/chartDrawing">
    <cdr:from>
      <cdr:x>0.13335</cdr:x>
      <cdr:y>0.62971</cdr:y>
    </cdr:from>
    <cdr:to>
      <cdr:x>0.61066</cdr:x>
      <cdr:y>0.75152</cdr:y>
    </cdr:to>
    <cdr:sp macro="" textlink="">
      <cdr:nvSpPr>
        <cdr:cNvPr id="7" name="TextBox 1"/>
        <cdr:cNvSpPr txBox="1"/>
      </cdr:nvSpPr>
      <cdr:spPr>
        <a:xfrm xmlns:a="http://schemas.openxmlformats.org/drawingml/2006/main">
          <a:off x="1200150" y="3400425"/>
          <a:ext cx="4295776"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accent3">
                  <a:lumMod val="75000"/>
                </a:schemeClr>
              </a:solidFill>
              <a:latin typeface="Calibri Light" pitchFamily="34" charset="0"/>
            </a:rPr>
            <a:t>Non-court action</a:t>
          </a:r>
          <a:endParaRPr lang="en-NZ" sz="2400">
            <a:solidFill>
              <a:schemeClr val="accent3">
                <a:lumMod val="75000"/>
              </a:schemeClr>
            </a:solidFill>
            <a:latin typeface="Calibri Light" pitchFamily="34" charset="0"/>
          </a:endParaRPr>
        </a:p>
        <a:p xmlns:a="http://schemas.openxmlformats.org/drawingml/2006/main">
          <a:pPr algn="ctr"/>
          <a:endParaRPr lang="en-NZ" sz="2400">
            <a:solidFill>
              <a:schemeClr val="accent3">
                <a:lumMod val="75000"/>
              </a:schemeClr>
            </a:solidFill>
            <a:latin typeface="Calibri Light" pitchFamily="34" charset="0"/>
          </a:endParaRPr>
        </a:p>
      </cdr:txBody>
    </cdr:sp>
  </cdr:relSizeAnchor>
  <cdr:relSizeAnchor xmlns:cdr="http://schemas.openxmlformats.org/drawingml/2006/chartDrawing">
    <cdr:from>
      <cdr:x>0</cdr:x>
      <cdr:y>0</cdr:y>
    </cdr:from>
    <cdr:to>
      <cdr:x>0.76623</cdr:x>
      <cdr:y>0.12181</cdr:y>
    </cdr:to>
    <cdr:sp macro="" textlink="">
      <cdr:nvSpPr>
        <cdr:cNvPr id="8" name="TextBox 1"/>
        <cdr:cNvSpPr txBox="1"/>
      </cdr:nvSpPr>
      <cdr:spPr>
        <a:xfrm xmlns:a="http://schemas.openxmlformats.org/drawingml/2006/main">
          <a:off x="0" y="0"/>
          <a:ext cx="689610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Police proceedings against apprehended offenders</a:t>
          </a:r>
          <a:endParaRPr lang="en-NZ" sz="2400">
            <a:solidFill>
              <a:sysClr val="windowText" lastClr="000000"/>
            </a:solidFill>
            <a:latin typeface="Calibri Light" pitchFamily="34" charset="0"/>
          </a:endParaRPr>
        </a:p>
        <a:p xmlns:a="http://schemas.openxmlformats.org/drawingml/2006/main">
          <a:pPr algn="l"/>
          <a:endParaRPr lang="en-NZ" sz="2400">
            <a:solidFill>
              <a:sysClr val="windowText" lastClr="000000"/>
            </a:solidFill>
            <a:latin typeface="Calibri Light"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228599</xdr:colOff>
      <xdr:row>1</xdr:row>
      <xdr:rowOff>28575</xdr:rowOff>
    </xdr:from>
    <xdr:to>
      <xdr:col>19</xdr:col>
      <xdr:colOff>485774</xdr:colOff>
      <xdr:row>69</xdr:row>
      <xdr:rowOff>0</xdr:rowOff>
    </xdr:to>
    <xdr:sp macro="" textlink="">
      <xdr:nvSpPr>
        <xdr:cNvPr id="2" name="TextBox 1"/>
        <xdr:cNvSpPr txBox="1"/>
      </xdr:nvSpPr>
      <xdr:spPr>
        <a:xfrm>
          <a:off x="228599" y="190500"/>
          <a:ext cx="11839575" cy="1098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600" u="none">
              <a:solidFill>
                <a:schemeClr val="tx2"/>
              </a:solidFill>
              <a:latin typeface="+mn-lt"/>
              <a:ea typeface="+mn-ea"/>
              <a:cs typeface="+mn-cs"/>
            </a:rPr>
            <a:t>Community sentences and related workload useful information</a:t>
          </a:r>
        </a:p>
        <a:p>
          <a:endParaRPr lang="en-NZ" sz="1400" u="sng">
            <a:solidFill>
              <a:schemeClr val="tx2"/>
            </a:solidFill>
            <a:latin typeface="+mn-lt"/>
            <a:ea typeface="+mn-ea"/>
            <a:cs typeface="+mn-cs"/>
          </a:endParaRPr>
        </a:p>
        <a:p>
          <a:r>
            <a:rPr lang="en-NZ" sz="1400" u="sng">
              <a:solidFill>
                <a:schemeClr val="tx2"/>
              </a:solidFill>
              <a:latin typeface="+mn-lt"/>
              <a:ea typeface="+mn-ea"/>
              <a:cs typeface="+mn-cs"/>
            </a:rPr>
            <a:t>Community sentences</a:t>
          </a:r>
          <a:endParaRPr lang="en-NZ" sz="1400">
            <a:solidFill>
              <a:schemeClr val="tx2"/>
            </a:solidFill>
            <a:latin typeface="+mn-lt"/>
            <a:ea typeface="+mn-ea"/>
            <a:cs typeface="+mn-cs"/>
          </a:endParaRPr>
        </a:p>
        <a:p>
          <a:r>
            <a:rPr lang="en-NZ" sz="1200" u="none" strike="noStrike">
              <a:solidFill>
                <a:schemeClr val="dk1"/>
              </a:solidFill>
              <a:latin typeface="+mn-lt"/>
              <a:ea typeface="+mn-ea"/>
              <a:cs typeface="+mn-cs"/>
            </a:rPr>
            <a:t> </a:t>
          </a:r>
          <a:endParaRPr lang="en-NZ" sz="1200">
            <a:solidFill>
              <a:schemeClr val="dk1"/>
            </a:solidFill>
            <a:latin typeface="+mn-lt"/>
            <a:ea typeface="+mn-ea"/>
            <a:cs typeface="+mn-cs"/>
          </a:endParaRPr>
        </a:p>
        <a:p>
          <a:r>
            <a:rPr lang="en-NZ" sz="1200">
              <a:solidFill>
                <a:schemeClr val="dk1"/>
              </a:solidFill>
              <a:latin typeface="+mn-lt"/>
              <a:ea typeface="+mn-ea"/>
              <a:cs typeface="+mn-cs"/>
            </a:rPr>
            <a:t>These include:</a:t>
          </a:r>
        </a:p>
        <a:p>
          <a:pPr lvl="0">
            <a:buFont typeface="Wingdings" pitchFamily="2" charset="2"/>
            <a:buChar char="Ø"/>
          </a:pPr>
          <a:r>
            <a:rPr lang="en-NZ" sz="1200" i="1">
              <a:solidFill>
                <a:schemeClr val="dk1"/>
              </a:solidFill>
              <a:latin typeface="+mn-lt"/>
              <a:ea typeface="+mn-ea"/>
              <a:cs typeface="+mn-cs"/>
            </a:rPr>
            <a:t>Home Detention </a:t>
          </a:r>
        </a:p>
        <a:p>
          <a:pPr lvl="0">
            <a:buFont typeface="Wingdings" pitchFamily="2" charset="2"/>
            <a:buChar char="Ø"/>
          </a:pPr>
          <a:r>
            <a:rPr lang="en-NZ" sz="1200" i="1">
              <a:solidFill>
                <a:schemeClr val="dk1"/>
              </a:solidFill>
              <a:latin typeface="+mn-lt"/>
              <a:ea typeface="+mn-ea"/>
              <a:cs typeface="+mn-cs"/>
            </a:rPr>
            <a:t>Community Detention</a:t>
          </a:r>
        </a:p>
        <a:p>
          <a:pPr lvl="0">
            <a:buFont typeface="Wingdings" pitchFamily="2" charset="2"/>
            <a:buChar char="Ø"/>
          </a:pPr>
          <a:r>
            <a:rPr lang="en-NZ" sz="1200" i="1">
              <a:solidFill>
                <a:schemeClr val="dk1"/>
              </a:solidFill>
              <a:latin typeface="+mn-lt"/>
              <a:ea typeface="+mn-ea"/>
              <a:cs typeface="+mn-cs"/>
            </a:rPr>
            <a:t>Intensive Supervision</a:t>
          </a:r>
        </a:p>
        <a:p>
          <a:pPr lvl="0">
            <a:buFont typeface="Wingdings" pitchFamily="2" charset="2"/>
            <a:buChar char="Ø"/>
          </a:pPr>
          <a:r>
            <a:rPr lang="en-NZ" sz="1200" i="1">
              <a:solidFill>
                <a:schemeClr val="dk1"/>
              </a:solidFill>
              <a:latin typeface="+mn-lt"/>
              <a:ea typeface="+mn-ea"/>
              <a:cs typeface="+mn-cs"/>
            </a:rPr>
            <a:t>Supervision</a:t>
          </a:r>
        </a:p>
        <a:p>
          <a:pPr lvl="0">
            <a:buFont typeface="Wingdings" pitchFamily="2" charset="2"/>
            <a:buChar char="Ø"/>
          </a:pPr>
          <a:r>
            <a:rPr lang="en-NZ" sz="1200" i="1">
              <a:solidFill>
                <a:schemeClr val="dk1"/>
              </a:solidFill>
              <a:latin typeface="+mn-lt"/>
              <a:ea typeface="+mn-ea"/>
              <a:cs typeface="+mn-cs"/>
            </a:rPr>
            <a:t>Community Work</a:t>
          </a:r>
        </a:p>
        <a:p>
          <a:pPr lvl="0"/>
          <a:endParaRPr lang="en-NZ" sz="1200">
            <a:solidFill>
              <a:schemeClr val="dk1"/>
            </a:solidFill>
            <a:latin typeface="+mn-lt"/>
            <a:ea typeface="+mn-ea"/>
            <a:cs typeface="+mn-cs"/>
          </a:endParaRPr>
        </a:p>
        <a:p>
          <a:r>
            <a:rPr lang="en-NZ" sz="1200" i="1">
              <a:solidFill>
                <a:schemeClr val="dk1"/>
              </a:solidFill>
              <a:latin typeface="+mn-lt"/>
              <a:ea typeface="+mn-ea"/>
              <a:cs typeface="+mn-cs"/>
            </a:rPr>
            <a:t>Starts and muster values</a:t>
          </a:r>
          <a:r>
            <a:rPr lang="en-NZ" sz="1200">
              <a:solidFill>
                <a:schemeClr val="dk1"/>
              </a:solidFill>
              <a:latin typeface="+mn-lt"/>
              <a:ea typeface="+mn-ea"/>
              <a:cs typeface="+mn-cs"/>
            </a:rPr>
            <a:t> each comprise a count of new sentences of the relevant type commenced in the given month, and a count of the number of offenders actively serving such a sentence at the end of the month respectively.  Home Detention, Community Detention and Intensive Supervision sentences were introduced in October 2007, which means there are limited historical data, and that the future projections and seasonality components are not as reliable as those for Community Work and Supervision. </a:t>
          </a:r>
        </a:p>
        <a:p>
          <a:r>
            <a:rPr lang="en-NZ" sz="1200">
              <a:solidFill>
                <a:schemeClr val="dk1"/>
              </a:solidFill>
              <a:latin typeface="+mn-lt"/>
              <a:ea typeface="+mn-ea"/>
              <a:cs typeface="+mn-cs"/>
            </a:rPr>
            <a:t> </a:t>
          </a:r>
        </a:p>
        <a:p>
          <a:endParaRPr lang="en-NZ" sz="1200">
            <a:solidFill>
              <a:schemeClr val="dk1"/>
            </a:solidFill>
            <a:latin typeface="+mn-lt"/>
            <a:ea typeface="+mn-ea"/>
            <a:cs typeface="+mn-cs"/>
          </a:endParaRPr>
        </a:p>
        <a:p>
          <a:r>
            <a:rPr lang="en-NZ" sz="1400" u="sng">
              <a:solidFill>
                <a:schemeClr val="tx2"/>
              </a:solidFill>
              <a:latin typeface="+mn-lt"/>
              <a:ea typeface="+mn-ea"/>
              <a:cs typeface="+mn-cs"/>
            </a:rPr>
            <a:t>Post-sentence management</a:t>
          </a:r>
          <a:endParaRPr lang="en-NZ" sz="1400">
            <a:solidFill>
              <a:schemeClr val="tx2"/>
            </a:solidFill>
            <a:latin typeface="+mn-lt"/>
            <a:ea typeface="+mn-ea"/>
            <a:cs typeface="+mn-cs"/>
          </a:endParaRPr>
        </a:p>
        <a:p>
          <a:r>
            <a:rPr lang="en-NZ" sz="1200">
              <a:solidFill>
                <a:schemeClr val="dk1"/>
              </a:solidFill>
              <a:latin typeface="+mn-lt"/>
              <a:ea typeface="+mn-ea"/>
              <a:cs typeface="+mn-cs"/>
            </a:rPr>
            <a:t> </a:t>
          </a:r>
        </a:p>
        <a:p>
          <a:r>
            <a:rPr lang="en-NZ" sz="1200">
              <a:solidFill>
                <a:schemeClr val="dk1"/>
              </a:solidFill>
              <a:latin typeface="+mn-lt"/>
              <a:ea typeface="+mn-ea"/>
              <a:cs typeface="+mn-cs"/>
            </a:rPr>
            <a:t>These include:</a:t>
          </a:r>
        </a:p>
        <a:p>
          <a:pPr lvl="0">
            <a:buFont typeface="Wingdings" pitchFamily="2" charset="2"/>
            <a:buChar char="Ø"/>
          </a:pPr>
          <a:r>
            <a:rPr lang="en-NZ" sz="1200">
              <a:solidFill>
                <a:schemeClr val="dk1"/>
              </a:solidFill>
              <a:latin typeface="+mn-lt"/>
              <a:ea typeface="+mn-ea"/>
              <a:cs typeface="+mn-cs"/>
            </a:rPr>
            <a:t>Parole</a:t>
          </a:r>
        </a:p>
        <a:p>
          <a:pPr lvl="0">
            <a:buFont typeface="Wingdings" pitchFamily="2" charset="2"/>
            <a:buChar char="Ø"/>
          </a:pPr>
          <a:r>
            <a:rPr lang="en-NZ" sz="1200">
              <a:solidFill>
                <a:schemeClr val="dk1"/>
              </a:solidFill>
              <a:latin typeface="+mn-lt"/>
              <a:ea typeface="+mn-ea"/>
              <a:cs typeface="+mn-cs"/>
            </a:rPr>
            <a:t>Release on Conditions</a:t>
          </a:r>
        </a:p>
        <a:p>
          <a:pPr lvl="0">
            <a:buFont typeface="Wingdings" pitchFamily="2" charset="2"/>
            <a:buChar char="Ø"/>
          </a:pPr>
          <a:r>
            <a:rPr lang="en-NZ" sz="1200">
              <a:solidFill>
                <a:schemeClr val="dk1"/>
              </a:solidFill>
              <a:latin typeface="+mn-lt"/>
              <a:ea typeface="+mn-ea"/>
              <a:cs typeface="+mn-cs"/>
            </a:rPr>
            <a:t>Post-detention Conditions</a:t>
          </a:r>
        </a:p>
        <a:p>
          <a:pPr lvl="0">
            <a:buFont typeface="Wingdings" pitchFamily="2" charset="2"/>
            <a:buChar char="Ø"/>
          </a:pPr>
          <a:r>
            <a:rPr lang="en-NZ" sz="1200">
              <a:solidFill>
                <a:schemeClr val="dk1"/>
              </a:solidFill>
              <a:latin typeface="+mn-lt"/>
              <a:ea typeface="+mn-ea"/>
              <a:cs typeface="+mn-cs"/>
            </a:rPr>
            <a:t>Extended Supervision</a:t>
          </a:r>
        </a:p>
        <a:p>
          <a:pPr lvl="0">
            <a:buFont typeface="Wingdings" pitchFamily="2" charset="2"/>
            <a:buChar char="Ø"/>
          </a:pPr>
          <a:r>
            <a:rPr lang="en-NZ" sz="1200">
              <a:solidFill>
                <a:schemeClr val="dk1"/>
              </a:solidFill>
              <a:latin typeface="+mn-lt"/>
              <a:ea typeface="+mn-ea"/>
              <a:cs typeface="+mn-cs"/>
            </a:rPr>
            <a:t>Life Parole</a:t>
          </a:r>
        </a:p>
        <a:p>
          <a:pPr lvl="0"/>
          <a:endParaRPr lang="en-NZ" sz="1200">
            <a:solidFill>
              <a:schemeClr val="dk1"/>
            </a:solidFill>
            <a:latin typeface="+mn-lt"/>
            <a:ea typeface="+mn-ea"/>
            <a:cs typeface="+mn-cs"/>
          </a:endParaRPr>
        </a:p>
        <a:p>
          <a:r>
            <a:rPr lang="en-NZ" sz="1200" i="1">
              <a:solidFill>
                <a:schemeClr val="dk1"/>
              </a:solidFill>
              <a:latin typeface="+mn-lt"/>
              <a:ea typeface="+mn-ea"/>
              <a:cs typeface="+mn-cs"/>
            </a:rPr>
            <a:t>Starts and muster values</a:t>
          </a:r>
          <a:r>
            <a:rPr lang="en-NZ" sz="1200">
              <a:solidFill>
                <a:schemeClr val="dk1"/>
              </a:solidFill>
              <a:latin typeface="+mn-lt"/>
              <a:ea typeface="+mn-ea"/>
              <a:cs typeface="+mn-cs"/>
            </a:rPr>
            <a:t> each comprise a count of new orders of the relevant type commenced in the given month, and a count of the number of offenders actively serving such an order at the end of the month respectively.  </a:t>
          </a:r>
        </a:p>
        <a:p>
          <a:endParaRPr lang="en-NZ" sz="1200">
            <a:solidFill>
              <a:schemeClr val="dk1"/>
            </a:solidFill>
            <a:latin typeface="+mn-lt"/>
            <a:ea typeface="+mn-ea"/>
            <a:cs typeface="+mn-cs"/>
          </a:endParaRPr>
        </a:p>
        <a:p>
          <a:r>
            <a:rPr lang="en-NZ" sz="1200" i="1">
              <a:solidFill>
                <a:schemeClr val="dk1"/>
              </a:solidFill>
              <a:latin typeface="+mn-lt"/>
              <a:ea typeface="+mn-ea"/>
              <a:cs typeface="+mn-cs"/>
            </a:rPr>
            <a:t>Release on Conditions</a:t>
          </a:r>
          <a:r>
            <a:rPr lang="en-NZ" sz="1200">
              <a:solidFill>
                <a:schemeClr val="dk1"/>
              </a:solidFill>
              <a:latin typeface="+mn-lt"/>
              <a:ea typeface="+mn-ea"/>
              <a:cs typeface="+mn-cs"/>
            </a:rPr>
            <a:t>: The vast majority of cases are for sentences of less than two years, with conditions being set by the judge.  These are the cases counted here.  A small number of cases subject to a process called ‘release on conditions’ are for longer sentences. These are cases where the Parole Board has no discretion to release an offender.  The offender must be released by law, and the Board’s only role is to set the conditions of the offender’s release.  These cases are treated as parole cases by the Department of Corrections, and are counted in Parole at the start of this section.</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200" i="1">
              <a:solidFill>
                <a:schemeClr val="dk1"/>
              </a:solidFill>
              <a:latin typeface="+mn-lt"/>
              <a:ea typeface="+mn-ea"/>
              <a:cs typeface="+mn-cs"/>
            </a:rPr>
            <a:t>Life Parole and Extended Supervision: </a:t>
          </a:r>
          <a:r>
            <a:rPr lang="en-NZ" sz="1200">
              <a:solidFill>
                <a:schemeClr val="dk1"/>
              </a:solidFill>
              <a:latin typeface="+mn-lt"/>
              <a:ea typeface="+mn-ea"/>
              <a:cs typeface="+mn-cs"/>
            </a:rPr>
            <a:t>these two outcomes occur only a few times a month, in quantities too small to be used in time series analysis.  Aggregating monthly values to a yearly total provides a larger value, but drastically shortens the time series.  The projection therefore consists of the average value of recent years.  Consequently starts on these orders are likely to exhibit a large amount of fluctuation.  Because many of these released prisoners spend a considerable time on these orders, the muster numbers are more easily forecast, although the available data for the Life Parole muster is the shortest, and therefore most limiting, used in the forecast.  Offenders were first put on Extended Supervision orders in 2007, with orders being for up to ten years.  Very few offenders have completed these orders to date.  The upward step in the Extended Supervision muster shortly after June 2011 is as a result of a data review that revealed a small amount of under-recording during 2011. There are very small numbers involved in these categories, and the orders involved are generally for very long periods.  Small changes in the periods involved can affect the muster more than the number of starts.</a:t>
          </a:r>
        </a:p>
        <a:p>
          <a:endParaRPr lang="en-NZ" sz="1200">
            <a:solidFill>
              <a:schemeClr val="dk1"/>
            </a:solidFill>
            <a:latin typeface="+mn-lt"/>
            <a:ea typeface="+mn-ea"/>
            <a:cs typeface="+mn-cs"/>
          </a:endParaRPr>
        </a:p>
        <a:p>
          <a:endParaRPr lang="en-NZ" sz="1200">
            <a:solidFill>
              <a:schemeClr val="dk1"/>
            </a:solidFill>
            <a:latin typeface="+mn-lt"/>
            <a:ea typeface="+mn-ea"/>
            <a:cs typeface="+mn-cs"/>
          </a:endParaRPr>
        </a:p>
        <a:p>
          <a:r>
            <a:rPr lang="en-NZ" sz="1400" u="sng">
              <a:solidFill>
                <a:schemeClr val="tx2"/>
              </a:solidFill>
              <a:latin typeface="+mn-lt"/>
              <a:ea typeface="+mn-ea"/>
              <a:cs typeface="+mn-cs"/>
            </a:rPr>
            <a:t>Provision of information</a:t>
          </a:r>
          <a:endParaRPr lang="en-NZ" sz="1400">
            <a:solidFill>
              <a:schemeClr val="tx2"/>
            </a:solidFill>
            <a:latin typeface="+mn-lt"/>
            <a:ea typeface="+mn-ea"/>
            <a:cs typeface="+mn-cs"/>
          </a:endParaRPr>
        </a:p>
        <a:p>
          <a:r>
            <a:rPr lang="en-NZ" sz="1200">
              <a:solidFill>
                <a:schemeClr val="dk1"/>
              </a:solidFill>
              <a:latin typeface="+mn-lt"/>
              <a:ea typeface="+mn-ea"/>
              <a:cs typeface="+mn-cs"/>
            </a:rPr>
            <a:t> </a:t>
          </a:r>
        </a:p>
        <a:p>
          <a:r>
            <a:rPr lang="en-NZ" sz="1200">
              <a:solidFill>
                <a:schemeClr val="dk1"/>
              </a:solidFill>
              <a:latin typeface="+mn-lt"/>
              <a:ea typeface="+mn-ea"/>
              <a:cs typeface="+mn-cs"/>
            </a:rPr>
            <a:t>These include:</a:t>
          </a:r>
        </a:p>
        <a:p>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r>
            <a:rPr lang="en-NZ" sz="1200" i="1">
              <a:solidFill>
                <a:schemeClr val="dk1"/>
              </a:solidFill>
              <a:latin typeface="+mn-lt"/>
              <a:ea typeface="+mn-ea"/>
              <a:cs typeface="+mn-cs"/>
            </a:rPr>
            <a:t>Court Servicing Hours</a:t>
          </a:r>
          <a:r>
            <a:rPr lang="en-NZ" sz="1200">
              <a:solidFill>
                <a:schemeClr val="dk1"/>
              </a:solidFill>
              <a:latin typeface="+mn-lt"/>
              <a:ea typeface="+mn-ea"/>
              <a:cs typeface="+mn-cs"/>
            </a:rPr>
            <a:t> are a measure of the time probation officers spend at court.  Important court functions include appearing as a prosecutor for breaches of community sentences and other applications by the Department of Corrections, providing information to the judges/court users, and attendance at any court where Home Detention sentencing is taking place to receive instructions in regard to the immediate activation of the sentence. </a:t>
          </a:r>
          <a:r>
            <a:rPr lang="en-NZ" sz="1200" b="1">
              <a:solidFill>
                <a:schemeClr val="dk1"/>
              </a:solidFill>
              <a:latin typeface="+mn-lt"/>
              <a:ea typeface="+mn-ea"/>
              <a:cs typeface="+mn-cs"/>
            </a:rPr>
            <a:t>Due to problems with data collection, the forecasting of Court Servicing Hours </a:t>
          </a:r>
          <a:r>
            <a:rPr lang="en-NZ" sz="1200" b="1" baseline="0">
              <a:solidFill>
                <a:schemeClr val="dk1"/>
              </a:solidFill>
              <a:latin typeface="+mn-lt"/>
              <a:ea typeface="+mn-ea"/>
              <a:cs typeface="+mn-cs"/>
            </a:rPr>
            <a:t>has been suspended</a:t>
          </a:r>
          <a:r>
            <a:rPr lang="en-NZ" sz="1200" b="1">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endParaRPr lang="en-NZ" sz="1200">
            <a:solidFill>
              <a:schemeClr val="dk1"/>
            </a:solidFill>
            <a:latin typeface="+mn-lt"/>
            <a:ea typeface="+mn-ea"/>
            <a:cs typeface="+mn-cs"/>
          </a:endParaRPr>
        </a:p>
        <a:p>
          <a:pPr lvl="0">
            <a:buFont typeface="Wingdings" pitchFamily="2" charset="2"/>
            <a:buChar char="Ø"/>
          </a:pPr>
          <a:r>
            <a:rPr lang="en-NZ" sz="1200" i="1">
              <a:solidFill>
                <a:schemeClr val="dk1"/>
              </a:solidFill>
              <a:latin typeface="+mn-lt"/>
              <a:ea typeface="+mn-ea"/>
              <a:cs typeface="+mn-cs"/>
            </a:rPr>
            <a:t>Pre-release Enquiries</a:t>
          </a:r>
          <a:r>
            <a:rPr lang="en-NZ" sz="1200">
              <a:solidFill>
                <a:schemeClr val="dk1"/>
              </a:solidFill>
              <a:latin typeface="+mn-lt"/>
              <a:ea typeface="+mn-ea"/>
              <a:cs typeface="+mn-cs"/>
            </a:rPr>
            <a:t> are reports to prepare for an offender’s appearance before the Parole Board.</a:t>
          </a:r>
        </a:p>
        <a:p>
          <a:pPr>
            <a:buFont typeface="Wingdings" pitchFamily="2" charset="2"/>
            <a:buChar char="Ø"/>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r>
            <a:rPr lang="en-NZ" sz="1200" i="1">
              <a:solidFill>
                <a:schemeClr val="dk1"/>
              </a:solidFill>
              <a:latin typeface="+mn-lt"/>
              <a:ea typeface="+mn-ea"/>
              <a:cs typeface="+mn-cs"/>
            </a:rPr>
            <a:t>Home Leave Reports</a:t>
          </a:r>
          <a:r>
            <a:rPr lang="en-NZ" sz="1200">
              <a:solidFill>
                <a:schemeClr val="dk1"/>
              </a:solidFill>
              <a:latin typeface="+mn-lt"/>
              <a:ea typeface="+mn-ea"/>
              <a:cs typeface="+mn-cs"/>
            </a:rPr>
            <a:t> are reports to assess a prisoner’s suitability for a three-day period of home release prior to the conclusion of their prison sentence. Home Leave is currently unavailable after the privilege was abused by an inmate.  </a:t>
          </a:r>
          <a:r>
            <a:rPr lang="en-NZ" sz="1200" b="1">
              <a:solidFill>
                <a:schemeClr val="dk1"/>
              </a:solidFill>
              <a:latin typeface="+mn-lt"/>
              <a:ea typeface="+mn-ea"/>
              <a:cs typeface="+mn-cs"/>
            </a:rPr>
            <a:t>The forecasting of Home Leave Reports </a:t>
          </a:r>
          <a:r>
            <a:rPr lang="en-NZ" sz="1200" b="1" baseline="0">
              <a:solidFill>
                <a:schemeClr val="dk1"/>
              </a:solidFill>
              <a:latin typeface="+mn-lt"/>
              <a:ea typeface="+mn-ea"/>
              <a:cs typeface="+mn-cs"/>
            </a:rPr>
            <a:t>has been suspended</a:t>
          </a:r>
          <a:r>
            <a:rPr lang="en-NZ" sz="1200" b="1">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 typeface="Wingdings" pitchFamily="2" charset="2"/>
            <a:buChar char="Ø"/>
            <a:tabLst/>
            <a:defRPr/>
          </a:pPr>
          <a:endParaRPr lang="en-NZ" sz="1200">
            <a:solidFill>
              <a:schemeClr val="dk1"/>
            </a:solidFill>
            <a:latin typeface="+mn-lt"/>
            <a:ea typeface="+mn-ea"/>
            <a:cs typeface="+mn-cs"/>
          </a:endParaRPr>
        </a:p>
        <a:p>
          <a:pPr lvl="0">
            <a:buFont typeface="Wingdings" pitchFamily="2" charset="2"/>
            <a:buChar char="Ø"/>
          </a:pPr>
          <a:r>
            <a:rPr lang="en-NZ" sz="1200" i="1">
              <a:solidFill>
                <a:schemeClr val="dk1"/>
              </a:solidFill>
              <a:latin typeface="+mn-lt"/>
              <a:ea typeface="+mn-ea"/>
              <a:cs typeface="+mn-cs"/>
            </a:rPr>
            <a:t>Parole Condition Progress Reports</a:t>
          </a:r>
          <a:r>
            <a:rPr lang="en-NZ" sz="1200">
              <a:solidFill>
                <a:schemeClr val="dk1"/>
              </a:solidFill>
              <a:latin typeface="+mn-lt"/>
              <a:ea typeface="+mn-ea"/>
              <a:cs typeface="+mn-cs"/>
            </a:rPr>
            <a:t> are reports to the Parole Board to assess how well a paroled offender is meeting any conditions the Board has imposed. </a:t>
          </a:r>
        </a:p>
        <a:p>
          <a:endParaRPr lang="en-NZ" sz="12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247650</xdr:colOff>
      <xdr:row>32</xdr:row>
      <xdr:rowOff>66675</xdr:rowOff>
    </xdr:from>
    <xdr:to>
      <xdr:col>13</xdr:col>
      <xdr:colOff>242850</xdr:colOff>
      <xdr:row>59</xdr:row>
      <xdr:rowOff>14700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257175</xdr:colOff>
      <xdr:row>32</xdr:row>
      <xdr:rowOff>85725</xdr:rowOff>
    </xdr:from>
    <xdr:to>
      <xdr:col>28</xdr:col>
      <xdr:colOff>252375</xdr:colOff>
      <xdr:row>59</xdr:row>
      <xdr:rowOff>33750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60</xdr:row>
      <xdr:rowOff>85725</xdr:rowOff>
    </xdr:from>
    <xdr:to>
      <xdr:col>13</xdr:col>
      <xdr:colOff>290475</xdr:colOff>
      <xdr:row>87</xdr:row>
      <xdr:rowOff>33750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276225</xdr:colOff>
      <xdr:row>60</xdr:row>
      <xdr:rowOff>85725</xdr:rowOff>
    </xdr:from>
    <xdr:to>
      <xdr:col>28</xdr:col>
      <xdr:colOff>271425</xdr:colOff>
      <xdr:row>87</xdr:row>
      <xdr:rowOff>33750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314325</xdr:colOff>
      <xdr:row>88</xdr:row>
      <xdr:rowOff>152400</xdr:rowOff>
    </xdr:from>
    <xdr:to>
      <xdr:col>13</xdr:col>
      <xdr:colOff>309525</xdr:colOff>
      <xdr:row>115</xdr:row>
      <xdr:rowOff>100425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295275</xdr:colOff>
      <xdr:row>88</xdr:row>
      <xdr:rowOff>152400</xdr:rowOff>
    </xdr:from>
    <xdr:to>
      <xdr:col>28</xdr:col>
      <xdr:colOff>290475</xdr:colOff>
      <xdr:row>115</xdr:row>
      <xdr:rowOff>100425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333375</xdr:colOff>
      <xdr:row>116</xdr:row>
      <xdr:rowOff>95250</xdr:rowOff>
    </xdr:from>
    <xdr:to>
      <xdr:col>13</xdr:col>
      <xdr:colOff>328575</xdr:colOff>
      <xdr:row>143</xdr:row>
      <xdr:rowOff>43275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352425</xdr:colOff>
      <xdr:row>116</xdr:row>
      <xdr:rowOff>123825</xdr:rowOff>
    </xdr:from>
    <xdr:to>
      <xdr:col>28</xdr:col>
      <xdr:colOff>347625</xdr:colOff>
      <xdr:row>143</xdr:row>
      <xdr:rowOff>71850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361950</xdr:colOff>
      <xdr:row>144</xdr:row>
      <xdr:rowOff>28575</xdr:rowOff>
    </xdr:from>
    <xdr:to>
      <xdr:col>13</xdr:col>
      <xdr:colOff>357150</xdr:colOff>
      <xdr:row>170</xdr:row>
      <xdr:rowOff>138525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342899</xdr:colOff>
      <xdr:row>144</xdr:row>
      <xdr:rowOff>2722</xdr:rowOff>
    </xdr:from>
    <xdr:to>
      <xdr:col>28</xdr:col>
      <xdr:colOff>338099</xdr:colOff>
      <xdr:row>170</xdr:row>
      <xdr:rowOff>112672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absoluteAnchor>
    <xdr:pos x="4162425" y="419100"/>
    <xdr:ext cx="7920000" cy="4320000"/>
    <xdr:graphicFrame macro="">
      <xdr:nvGraphicFramePr>
        <xdr:cNvPr id="13" name="Chart 1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0.20201</cdr:x>
      <cdr:y>0.28697</cdr:y>
    </cdr:from>
    <cdr:to>
      <cdr:x>0.45403</cdr:x>
      <cdr:y>0.36838</cdr:y>
    </cdr:to>
    <cdr:sp macro="" textlink="">
      <cdr:nvSpPr>
        <cdr:cNvPr id="2" name="TextBox 1"/>
        <cdr:cNvSpPr txBox="1"/>
      </cdr:nvSpPr>
      <cdr:spPr>
        <a:xfrm xmlns:a="http://schemas.openxmlformats.org/drawingml/2006/main">
          <a:off x="1818120" y="1343025"/>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Community</a:t>
          </a:r>
          <a:r>
            <a:rPr lang="en-NZ" sz="1400" baseline="0">
              <a:solidFill>
                <a:sysClr val="windowText" lastClr="000000"/>
              </a:solidFill>
              <a:latin typeface="Calibri Light" pitchFamily="34" charset="0"/>
            </a:rPr>
            <a:t> </a:t>
          </a:r>
          <a:r>
            <a:rPr lang="en-NZ" sz="1400">
              <a:solidFill>
                <a:sysClr val="windowText" lastClr="000000"/>
              </a:solidFill>
              <a:latin typeface="Calibri Light" pitchFamily="34" charset="0"/>
            </a:rPr>
            <a:t>Detention</a:t>
          </a:r>
        </a:p>
      </cdr:txBody>
    </cdr:sp>
  </cdr:relSizeAnchor>
</c:userShapes>
</file>

<file path=xl/drawings/drawing33.xml><?xml version="1.0" encoding="utf-8"?>
<c:userShapes xmlns:c="http://schemas.openxmlformats.org/drawingml/2006/chart">
  <cdr:relSizeAnchor xmlns:cdr="http://schemas.openxmlformats.org/drawingml/2006/chartDrawing">
    <cdr:from>
      <cdr:x>0.2708</cdr:x>
      <cdr:y>0.10583</cdr:y>
    </cdr:from>
    <cdr:to>
      <cdr:x>0.52282</cdr:x>
      <cdr:y>0.18724</cdr:y>
    </cdr:to>
    <cdr:sp macro="" textlink="">
      <cdr:nvSpPr>
        <cdr:cNvPr id="2" name="TextBox 1"/>
        <cdr:cNvSpPr txBox="1"/>
      </cdr:nvSpPr>
      <cdr:spPr>
        <a:xfrm xmlns:a="http://schemas.openxmlformats.org/drawingml/2006/main">
          <a:off x="2437230" y="495299"/>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Community Detention</a:t>
          </a:r>
        </a:p>
      </cdr:txBody>
    </cdr:sp>
  </cdr:relSizeAnchor>
</c:userShapes>
</file>

<file path=xl/drawings/drawing34.xml><?xml version="1.0" encoding="utf-8"?>
<c:userShapes xmlns:c="http://schemas.openxmlformats.org/drawingml/2006/chart">
  <cdr:relSizeAnchor xmlns:cdr="http://schemas.openxmlformats.org/drawingml/2006/chartDrawing">
    <cdr:from>
      <cdr:x>0.37875</cdr:x>
      <cdr:y>0.26865</cdr:y>
    </cdr:from>
    <cdr:to>
      <cdr:x>0.63077</cdr:x>
      <cdr:y>0.35006</cdr:y>
    </cdr:to>
    <cdr:sp macro="" textlink="">
      <cdr:nvSpPr>
        <cdr:cNvPr id="2" name="TextBox 1"/>
        <cdr:cNvSpPr txBox="1"/>
      </cdr:nvSpPr>
      <cdr:spPr>
        <a:xfrm xmlns:a="http://schemas.openxmlformats.org/drawingml/2006/main">
          <a:off x="3408765" y="1257296"/>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Home Detention</a:t>
          </a:r>
        </a:p>
      </cdr:txBody>
    </cdr:sp>
  </cdr:relSizeAnchor>
</c:userShapes>
</file>

<file path=xl/drawings/drawing35.xml><?xml version="1.0" encoding="utf-8"?>
<c:userShapes xmlns:c="http://schemas.openxmlformats.org/drawingml/2006/chart">
  <cdr:relSizeAnchor xmlns:cdr="http://schemas.openxmlformats.org/drawingml/2006/chartDrawing">
    <cdr:from>
      <cdr:x>0.37452</cdr:x>
      <cdr:y>0.12008</cdr:y>
    </cdr:from>
    <cdr:to>
      <cdr:x>0.62654</cdr:x>
      <cdr:y>0.20149</cdr:y>
    </cdr:to>
    <cdr:sp macro="" textlink="">
      <cdr:nvSpPr>
        <cdr:cNvPr id="2" name="TextBox 1"/>
        <cdr:cNvSpPr txBox="1"/>
      </cdr:nvSpPr>
      <cdr:spPr>
        <a:xfrm xmlns:a="http://schemas.openxmlformats.org/drawingml/2006/main">
          <a:off x="3370650" y="561957"/>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Home Detention</a:t>
          </a:r>
        </a:p>
      </cdr:txBody>
    </cdr:sp>
  </cdr:relSizeAnchor>
</c:userShapes>
</file>

<file path=xl/drawings/drawing36.xml><?xml version="1.0" encoding="utf-8"?>
<c:userShapes xmlns:c="http://schemas.openxmlformats.org/drawingml/2006/chart">
  <cdr:relSizeAnchor xmlns:cdr="http://schemas.openxmlformats.org/drawingml/2006/chartDrawing">
    <cdr:from>
      <cdr:x>0.40415</cdr:x>
      <cdr:y>0.15061</cdr:y>
    </cdr:from>
    <cdr:to>
      <cdr:x>0.65617</cdr:x>
      <cdr:y>0.23202</cdr:y>
    </cdr:to>
    <cdr:sp macro="" textlink="">
      <cdr:nvSpPr>
        <cdr:cNvPr id="2" name="TextBox 1"/>
        <cdr:cNvSpPr txBox="1"/>
      </cdr:nvSpPr>
      <cdr:spPr>
        <a:xfrm xmlns:a="http://schemas.openxmlformats.org/drawingml/2006/main">
          <a:off x="3637365" y="704851"/>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Intensive Supervision</a:t>
          </a:r>
        </a:p>
      </cdr:txBody>
    </cdr:sp>
  </cdr:relSizeAnchor>
</c:userShapes>
</file>

<file path=xl/drawings/drawing37.xml><?xml version="1.0" encoding="utf-8"?>
<c:userShapes xmlns:c="http://schemas.openxmlformats.org/drawingml/2006/chart">
  <cdr:relSizeAnchor xmlns:cdr="http://schemas.openxmlformats.org/drawingml/2006/chartDrawing">
    <cdr:from>
      <cdr:x>0.37452</cdr:x>
      <cdr:y>0.12008</cdr:y>
    </cdr:from>
    <cdr:to>
      <cdr:x>0.62654</cdr:x>
      <cdr:y>0.20149</cdr:y>
    </cdr:to>
    <cdr:sp macro="" textlink="">
      <cdr:nvSpPr>
        <cdr:cNvPr id="2" name="TextBox 1"/>
        <cdr:cNvSpPr txBox="1"/>
      </cdr:nvSpPr>
      <cdr:spPr>
        <a:xfrm xmlns:a="http://schemas.openxmlformats.org/drawingml/2006/main">
          <a:off x="3370650" y="561957"/>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Intensive supervision</a:t>
          </a:r>
        </a:p>
      </cdr:txBody>
    </cdr:sp>
  </cdr:relSizeAnchor>
</c:userShapes>
</file>

<file path=xl/drawings/drawing38.xml><?xml version="1.0" encoding="utf-8"?>
<c:userShapes xmlns:c="http://schemas.openxmlformats.org/drawingml/2006/chart">
  <cdr:relSizeAnchor xmlns:cdr="http://schemas.openxmlformats.org/drawingml/2006/chartDrawing">
    <cdr:from>
      <cdr:x>0.5502</cdr:x>
      <cdr:y>0.12212</cdr:y>
    </cdr:from>
    <cdr:to>
      <cdr:x>0.80222</cdr:x>
      <cdr:y>0.20353</cdr:y>
    </cdr:to>
    <cdr:sp macro="" textlink="">
      <cdr:nvSpPr>
        <cdr:cNvPr id="2" name="TextBox 1"/>
        <cdr:cNvSpPr txBox="1"/>
      </cdr:nvSpPr>
      <cdr:spPr>
        <a:xfrm xmlns:a="http://schemas.openxmlformats.org/drawingml/2006/main">
          <a:off x="4951815" y="571501"/>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Supervision</a:t>
          </a:r>
        </a:p>
      </cdr:txBody>
    </cdr:sp>
  </cdr:relSizeAnchor>
</c:userShapes>
</file>

<file path=xl/drawings/drawing39.xml><?xml version="1.0" encoding="utf-8"?>
<c:userShapes xmlns:c="http://schemas.openxmlformats.org/drawingml/2006/chart">
  <cdr:relSizeAnchor xmlns:cdr="http://schemas.openxmlformats.org/drawingml/2006/chartDrawing">
    <cdr:from>
      <cdr:x>0.28456</cdr:x>
      <cdr:y>0.10176</cdr:y>
    </cdr:from>
    <cdr:to>
      <cdr:x>0.53658</cdr:x>
      <cdr:y>0.18317</cdr:y>
    </cdr:to>
    <cdr:sp macro="" textlink="">
      <cdr:nvSpPr>
        <cdr:cNvPr id="2" name="TextBox 1"/>
        <cdr:cNvSpPr txBox="1"/>
      </cdr:nvSpPr>
      <cdr:spPr>
        <a:xfrm xmlns:a="http://schemas.openxmlformats.org/drawingml/2006/main">
          <a:off x="2561055" y="476249"/>
          <a:ext cx="2268180"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400">
              <a:solidFill>
                <a:sysClr val="windowText" lastClr="000000"/>
              </a:solidFill>
              <a:latin typeface="Calibri Light" pitchFamily="34" charset="0"/>
            </a:rPr>
            <a:t>Supervision</a:t>
          </a:r>
        </a:p>
      </cdr:txBody>
    </cdr:sp>
  </cdr:relSizeAnchor>
</c:userShapes>
</file>

<file path=xl/drawings/drawing4.xml><?xml version="1.0" encoding="utf-8"?>
<c:userShapes xmlns:c="http://schemas.openxmlformats.org/drawingml/2006/chart">
  <cdr:relSizeAnchor xmlns:cdr="http://schemas.openxmlformats.org/drawingml/2006/chartDrawing">
    <cdr:from>
      <cdr:x>0.10583</cdr:x>
      <cdr:y>0.21899</cdr:y>
    </cdr:from>
    <cdr:to>
      <cdr:x>0.4742</cdr:x>
      <cdr:y>0.3408</cdr:y>
    </cdr:to>
    <cdr:sp macro="" textlink="">
      <cdr:nvSpPr>
        <cdr:cNvPr id="3" name="TextBox 1"/>
        <cdr:cNvSpPr txBox="1"/>
      </cdr:nvSpPr>
      <cdr:spPr>
        <a:xfrm xmlns:a="http://schemas.openxmlformats.org/drawingml/2006/main">
          <a:off x="952500" y="1182519"/>
          <a:ext cx="331533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Court action</a:t>
          </a:r>
          <a:endParaRPr lang="en-NZ" sz="2400">
            <a:solidFill>
              <a:srgbClr val="C0504D"/>
            </a:solidFill>
            <a:latin typeface="Calibri Light" pitchFamily="34" charset="0"/>
          </a:endParaRPr>
        </a:p>
        <a:p xmlns:a="http://schemas.openxmlformats.org/drawingml/2006/main">
          <a:pPr algn="l"/>
          <a:endParaRPr lang="en-NZ" sz="2400">
            <a:solidFill>
              <a:srgbClr val="C0504D"/>
            </a:solidFill>
            <a:latin typeface="Calibri Light" pitchFamily="34" charset="0"/>
          </a:endParaRPr>
        </a:p>
      </cdr:txBody>
    </cdr:sp>
  </cdr:relSizeAnchor>
  <cdr:relSizeAnchor xmlns:cdr="http://schemas.openxmlformats.org/drawingml/2006/chartDrawing">
    <cdr:from>
      <cdr:x>0.77928</cdr:x>
      <cdr:y>0.21715</cdr:y>
    </cdr:from>
    <cdr:to>
      <cdr:x>0.78011</cdr:x>
      <cdr:y>0.33597</cdr:y>
    </cdr:to>
    <cdr:sp macro="" textlink="">
      <cdr:nvSpPr>
        <cdr:cNvPr id="5" name="Straight Arrow Connector 4"/>
        <cdr:cNvSpPr/>
      </cdr:nvSpPr>
      <cdr:spPr>
        <a:xfrm xmlns:a="http://schemas.openxmlformats.org/drawingml/2006/main">
          <a:off x="7013490" y="1172601"/>
          <a:ext cx="7470" cy="641628"/>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0.66171</cdr:x>
      <cdr:y>0.04957</cdr:y>
    </cdr:from>
    <cdr:to>
      <cdr:x>0.96544</cdr:x>
      <cdr:y>0.26132</cdr:y>
    </cdr:to>
    <cdr:sp macro="" textlink="">
      <cdr:nvSpPr>
        <cdr:cNvPr id="6" name="TextBox 5"/>
        <cdr:cNvSpPr txBox="1"/>
      </cdr:nvSpPr>
      <cdr:spPr>
        <a:xfrm xmlns:a="http://schemas.openxmlformats.org/drawingml/2006/main">
          <a:off x="5955375" y="267657"/>
          <a:ext cx="2733570" cy="1143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2400">
              <a:latin typeface="Calibri Light" pitchFamily="34" charset="0"/>
            </a:rPr>
            <a:t>End of Policing Excellence</a:t>
          </a:r>
        </a:p>
      </cdr:txBody>
    </cdr:sp>
  </cdr:relSizeAnchor>
  <cdr:relSizeAnchor xmlns:cdr="http://schemas.openxmlformats.org/drawingml/2006/chartDrawing">
    <cdr:from>
      <cdr:x>0.10583</cdr:x>
      <cdr:y>0.64029</cdr:y>
    </cdr:from>
    <cdr:to>
      <cdr:x>0.58314</cdr:x>
      <cdr:y>0.7621</cdr:y>
    </cdr:to>
    <cdr:sp macro="" textlink="">
      <cdr:nvSpPr>
        <cdr:cNvPr id="7" name="TextBox 1"/>
        <cdr:cNvSpPr txBox="1"/>
      </cdr:nvSpPr>
      <cdr:spPr>
        <a:xfrm xmlns:a="http://schemas.openxmlformats.org/drawingml/2006/main">
          <a:off x="952500" y="3457584"/>
          <a:ext cx="429579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chemeClr val="accent3">
                  <a:lumMod val="75000"/>
                </a:schemeClr>
              </a:solidFill>
              <a:latin typeface="Calibri Light" pitchFamily="34" charset="0"/>
            </a:rPr>
            <a:t>Non-court action</a:t>
          </a:r>
          <a:endParaRPr lang="en-NZ" sz="2400">
            <a:solidFill>
              <a:schemeClr val="accent3">
                <a:lumMod val="75000"/>
              </a:schemeClr>
            </a:solidFill>
            <a:latin typeface="Calibri Light" pitchFamily="34" charset="0"/>
          </a:endParaRPr>
        </a:p>
        <a:p xmlns:a="http://schemas.openxmlformats.org/drawingml/2006/main">
          <a:pPr algn="l"/>
          <a:endParaRPr lang="en-NZ" sz="2400">
            <a:solidFill>
              <a:schemeClr val="accent3">
                <a:lumMod val="75000"/>
              </a:schemeClr>
            </a:solidFill>
            <a:latin typeface="Calibri Light" pitchFamily="34" charset="0"/>
          </a:endParaRPr>
        </a:p>
      </cdr:txBody>
    </cdr:sp>
  </cdr:relSizeAnchor>
  <cdr:relSizeAnchor xmlns:cdr="http://schemas.openxmlformats.org/drawingml/2006/chartDrawing">
    <cdr:from>
      <cdr:x>0</cdr:x>
      <cdr:y>0</cdr:y>
    </cdr:from>
    <cdr:to>
      <cdr:x>0.76623</cdr:x>
      <cdr:y>0.12181</cdr:y>
    </cdr:to>
    <cdr:sp macro="" textlink="">
      <cdr:nvSpPr>
        <cdr:cNvPr id="8" name="TextBox 1"/>
        <cdr:cNvSpPr txBox="1"/>
      </cdr:nvSpPr>
      <cdr:spPr>
        <a:xfrm xmlns:a="http://schemas.openxmlformats.org/drawingml/2006/main">
          <a:off x="0" y="0"/>
          <a:ext cx="6896100" cy="657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Mix of Police proceedings</a:t>
          </a:r>
          <a:endParaRPr lang="en-NZ" sz="2400">
            <a:solidFill>
              <a:sysClr val="windowText" lastClr="000000"/>
            </a:solidFill>
            <a:latin typeface="Calibri Light" pitchFamily="34" charset="0"/>
          </a:endParaRPr>
        </a:p>
        <a:p xmlns:a="http://schemas.openxmlformats.org/drawingml/2006/main">
          <a:pPr algn="l"/>
          <a:endParaRPr lang="en-NZ" sz="2400">
            <a:solidFill>
              <a:sysClr val="windowText" lastClr="000000"/>
            </a:solidFill>
            <a:latin typeface="Calibri Light"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0.04552</cdr:x>
      <cdr:y>0.91685</cdr:y>
    </cdr:from>
    <cdr:to>
      <cdr:x>0.67659</cdr:x>
      <cdr:y>0.96773</cdr:y>
    </cdr:to>
    <cdr:sp macro="" textlink="">
      <cdr:nvSpPr>
        <cdr:cNvPr id="3" name="TextBox 1"/>
        <cdr:cNvSpPr txBox="1"/>
      </cdr:nvSpPr>
      <cdr:spPr>
        <a:xfrm xmlns:a="http://schemas.openxmlformats.org/drawingml/2006/main">
          <a:off x="411455" y="5117539"/>
          <a:ext cx="5703595" cy="2839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000">
              <a:latin typeface="Calibri Light" pitchFamily="34" charset="0"/>
            </a:rPr>
            <a:t>Forecast</a:t>
          </a:r>
          <a:r>
            <a:rPr lang="en-NZ" sz="2000" baseline="0">
              <a:latin typeface="Calibri Light" pitchFamily="34" charset="0"/>
            </a:rPr>
            <a:t> as at Nov 2016</a:t>
          </a:r>
          <a:endParaRPr lang="en-NZ" sz="2000">
            <a:latin typeface="Calibri Light" pitchFamily="34" charset="0"/>
          </a:endParaRPr>
        </a:p>
      </cdr:txBody>
    </cdr:sp>
  </cdr:relSizeAnchor>
  <cdr:relSizeAnchor xmlns:cdr="http://schemas.openxmlformats.org/drawingml/2006/chartDrawing">
    <cdr:from>
      <cdr:x>0.11279</cdr:x>
      <cdr:y>0.00979</cdr:y>
    </cdr:from>
    <cdr:to>
      <cdr:x>0.78166</cdr:x>
      <cdr:y>0.10922</cdr:y>
    </cdr:to>
    <cdr:sp macro="" textlink="">
      <cdr:nvSpPr>
        <cdr:cNvPr id="4" name="TextBox 3"/>
        <cdr:cNvSpPr txBox="1"/>
      </cdr:nvSpPr>
      <cdr:spPr>
        <a:xfrm xmlns:a="http://schemas.openxmlformats.org/drawingml/2006/main">
          <a:off x="1019417" y="54631"/>
          <a:ext cx="6045314" cy="5549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Number of Community Work starts</a:t>
          </a:r>
        </a:p>
      </cdr:txBody>
    </cdr:sp>
  </cdr:relSizeAnchor>
</c:userShapes>
</file>

<file path=xl/drawings/drawing41.xml><?xml version="1.0" encoding="utf-8"?>
<c:userShapes xmlns:c="http://schemas.openxmlformats.org/drawingml/2006/chart">
  <cdr:relSizeAnchor xmlns:cdr="http://schemas.openxmlformats.org/drawingml/2006/chartDrawing">
    <cdr:from>
      <cdr:x>0.04974</cdr:x>
      <cdr:y>0.92197</cdr:y>
    </cdr:from>
    <cdr:to>
      <cdr:x>0.65543</cdr:x>
      <cdr:y>0.97285</cdr:y>
    </cdr:to>
    <cdr:sp macro="" textlink="">
      <cdr:nvSpPr>
        <cdr:cNvPr id="4" name="TextBox 1"/>
        <cdr:cNvSpPr txBox="1"/>
      </cdr:nvSpPr>
      <cdr:spPr>
        <a:xfrm xmlns:a="http://schemas.openxmlformats.org/drawingml/2006/main">
          <a:off x="449611" y="5242713"/>
          <a:ext cx="5474940" cy="2893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000">
              <a:latin typeface="Calibri Light" pitchFamily="34" charset="0"/>
            </a:rPr>
            <a:t>Forecast</a:t>
          </a:r>
          <a:r>
            <a:rPr lang="en-NZ" sz="2000" baseline="0">
              <a:latin typeface="Calibri Light" pitchFamily="34" charset="0"/>
            </a:rPr>
            <a:t> as at Nov 2016</a:t>
          </a:r>
          <a:endParaRPr lang="en-NZ" sz="2000">
            <a:latin typeface="Calibri Light" pitchFamily="34" charset="0"/>
          </a:endParaRPr>
        </a:p>
      </cdr:txBody>
    </cdr:sp>
  </cdr:relSizeAnchor>
  <cdr:relSizeAnchor xmlns:cdr="http://schemas.openxmlformats.org/drawingml/2006/chartDrawing">
    <cdr:from>
      <cdr:x>0.0485</cdr:x>
      <cdr:y>0.00659</cdr:y>
    </cdr:from>
    <cdr:to>
      <cdr:x>0.9776</cdr:x>
      <cdr:y>0.10337</cdr:y>
    </cdr:to>
    <cdr:sp macro="" textlink="">
      <cdr:nvSpPr>
        <cdr:cNvPr id="5" name="TextBox 3"/>
        <cdr:cNvSpPr txBox="1"/>
      </cdr:nvSpPr>
      <cdr:spPr>
        <a:xfrm xmlns:a="http://schemas.openxmlformats.org/drawingml/2006/main">
          <a:off x="438399" y="37500"/>
          <a:ext cx="8398344" cy="550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Average</a:t>
          </a:r>
          <a:r>
            <a:rPr lang="en-NZ" sz="2400" baseline="0">
              <a:latin typeface="Calibri Light" pitchFamily="34" charset="0"/>
            </a:rPr>
            <a:t> d</a:t>
          </a:r>
          <a:r>
            <a:rPr lang="en-NZ" sz="2400">
              <a:latin typeface="Calibri Light" pitchFamily="34" charset="0"/>
            </a:rPr>
            <a:t>ays to complete Community Work sentences</a:t>
          </a:r>
        </a:p>
      </cdr:txBody>
    </cdr:sp>
  </cdr:relSizeAnchor>
</c:userShapes>
</file>

<file path=xl/drawings/drawing42.xml><?xml version="1.0" encoding="utf-8"?>
<c:userShapes xmlns:c="http://schemas.openxmlformats.org/drawingml/2006/chart">
  <cdr:relSizeAnchor xmlns:cdr="http://schemas.openxmlformats.org/drawingml/2006/chartDrawing">
    <cdr:from>
      <cdr:x>0.08707</cdr:x>
      <cdr:y>0.92499</cdr:y>
    </cdr:from>
    <cdr:to>
      <cdr:x>0.67112</cdr:x>
      <cdr:y>0.96867</cdr:y>
    </cdr:to>
    <cdr:sp macro="" textlink="">
      <cdr:nvSpPr>
        <cdr:cNvPr id="2" name="TextBox 1"/>
        <cdr:cNvSpPr txBox="1"/>
      </cdr:nvSpPr>
      <cdr:spPr>
        <a:xfrm xmlns:a="http://schemas.openxmlformats.org/drawingml/2006/main">
          <a:off x="783599" y="4994970"/>
          <a:ext cx="5256450" cy="2358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600">
              <a:latin typeface="Calibri Light" pitchFamily="34" charset="0"/>
            </a:rPr>
            <a:t>Forecast</a:t>
          </a:r>
          <a:r>
            <a:rPr lang="en-NZ" sz="1600" baseline="0">
              <a:latin typeface="Calibri Light" pitchFamily="34" charset="0"/>
            </a:rPr>
            <a:t> as at November 2016</a:t>
          </a:r>
          <a:endParaRPr lang="en-NZ" sz="1600">
            <a:latin typeface="Calibri Light" pitchFamily="34" charset="0"/>
          </a:endParaRPr>
        </a:p>
      </cdr:txBody>
    </cdr:sp>
  </cdr:relSizeAnchor>
  <cdr:relSizeAnchor xmlns:cdr="http://schemas.openxmlformats.org/drawingml/2006/chartDrawing">
    <cdr:from>
      <cdr:x>0.41034</cdr:x>
      <cdr:y>0.134</cdr:y>
    </cdr:from>
    <cdr:to>
      <cdr:x>0.8448</cdr:x>
      <cdr:y>0.24408</cdr:y>
    </cdr:to>
    <cdr:sp macro="" textlink="">
      <cdr:nvSpPr>
        <cdr:cNvPr id="3" name="TextBox 1"/>
        <cdr:cNvSpPr txBox="1"/>
      </cdr:nvSpPr>
      <cdr:spPr>
        <a:xfrm xmlns:a="http://schemas.openxmlformats.org/drawingml/2006/main">
          <a:off x="3249861" y="578896"/>
          <a:ext cx="3440923" cy="4755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tx1">
                  <a:lumMod val="65000"/>
                  <a:lumOff val="35000"/>
                </a:schemeClr>
              </a:solidFill>
              <a:latin typeface="Calibri Light" pitchFamily="34" charset="0"/>
            </a:rPr>
            <a:t>Number of people serving</a:t>
          </a:r>
        </a:p>
      </cdr:txBody>
    </cdr:sp>
  </cdr:relSizeAnchor>
  <cdr:relSizeAnchor xmlns:cdr="http://schemas.openxmlformats.org/drawingml/2006/chartDrawing">
    <cdr:from>
      <cdr:x>0.47568</cdr:x>
      <cdr:y>0.48626</cdr:y>
    </cdr:from>
    <cdr:to>
      <cdr:x>0.85537</cdr:x>
      <cdr:y>0.59634</cdr:y>
    </cdr:to>
    <cdr:sp macro="" textlink="">
      <cdr:nvSpPr>
        <cdr:cNvPr id="4" name="TextBox 1"/>
        <cdr:cNvSpPr txBox="1"/>
      </cdr:nvSpPr>
      <cdr:spPr>
        <a:xfrm xmlns:a="http://schemas.openxmlformats.org/drawingml/2006/main">
          <a:off x="4281091" y="2625789"/>
          <a:ext cx="3417210" cy="5944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2400">
              <a:solidFill>
                <a:schemeClr val="tx2"/>
              </a:solidFill>
              <a:latin typeface="Calibri Light" pitchFamily="34" charset="0"/>
            </a:rPr>
            <a:t> Starts</a:t>
          </a:r>
        </a:p>
      </cdr:txBody>
    </cdr:sp>
  </cdr:relSizeAnchor>
  <cdr:relSizeAnchor xmlns:cdr="http://schemas.openxmlformats.org/drawingml/2006/chartDrawing">
    <cdr:from>
      <cdr:x>0.02</cdr:x>
      <cdr:y>0</cdr:y>
    </cdr:from>
    <cdr:to>
      <cdr:x>0.82581</cdr:x>
      <cdr:y>0.10556</cdr:y>
    </cdr:to>
    <cdr:sp macro="" textlink="">
      <cdr:nvSpPr>
        <cdr:cNvPr id="6" name="TextBox 3"/>
        <cdr:cNvSpPr txBox="1"/>
      </cdr:nvSpPr>
      <cdr:spPr>
        <a:xfrm xmlns:a="http://schemas.openxmlformats.org/drawingml/2006/main">
          <a:off x="180037" y="0"/>
          <a:ext cx="7252290" cy="57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a:latin typeface="Calibri Light" pitchFamily="34" charset="0"/>
            </a:rPr>
            <a:t>Total community sentences</a:t>
          </a:r>
        </a:p>
      </cdr:txBody>
    </cdr:sp>
  </cdr:relSizeAnchor>
</c:userShapes>
</file>

<file path=xl/drawings/drawing43.xml><?xml version="1.0" encoding="utf-8"?>
<xdr:wsDr xmlns:xdr="http://schemas.openxmlformats.org/drawingml/2006/spreadsheetDrawing" xmlns:a="http://schemas.openxmlformats.org/drawingml/2006/main">
  <xdr:twoCellAnchor>
    <xdr:from>
      <xdr:col>30</xdr:col>
      <xdr:colOff>333375</xdr:colOff>
      <xdr:row>4</xdr:row>
      <xdr:rowOff>47625</xdr:rowOff>
    </xdr:from>
    <xdr:to>
      <xdr:col>32</xdr:col>
      <xdr:colOff>514350</xdr:colOff>
      <xdr:row>24</xdr:row>
      <xdr:rowOff>57150</xdr:rowOff>
    </xdr:to>
    <xdr:sp macro="" textlink="">
      <xdr:nvSpPr>
        <xdr:cNvPr id="2" name="TextBox 1"/>
        <xdr:cNvSpPr txBox="1"/>
      </xdr:nvSpPr>
      <xdr:spPr>
        <a:xfrm>
          <a:off x="22802850" y="1371600"/>
          <a:ext cx="1400175" cy="324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i="1">
              <a:solidFill>
                <a:schemeClr val="tx2"/>
              </a:solidFill>
              <a:latin typeface="+mn-lt"/>
              <a:ea typeface="+mn-ea"/>
              <a:cs typeface="+mn-cs"/>
            </a:rPr>
            <a:t>Prison numbers </a:t>
          </a:r>
          <a:r>
            <a:rPr lang="en-NZ" sz="1200">
              <a:solidFill>
                <a:schemeClr val="tx2"/>
              </a:solidFill>
              <a:latin typeface="+mn-lt"/>
              <a:ea typeface="+mn-ea"/>
              <a:cs typeface="+mn-cs"/>
            </a:rPr>
            <a:t>are counts of the numbers incarcerated.  The monthly figure reported uses the maximum total population figure in the last week of the relevant month, and the sentenced and remand components are based on that figure.  </a:t>
          </a:r>
          <a:endParaRPr lang="en-NZ" sz="1200">
            <a:solidFill>
              <a:schemeClr val="tx2"/>
            </a:solidFill>
          </a:endParaRPr>
        </a:p>
      </xdr:txBody>
    </xdr:sp>
    <xdr:clientData/>
  </xdr:twoCellAnchor>
</xdr:wsDr>
</file>

<file path=xl/drawings/drawing44.xml><?xml version="1.0" encoding="utf-8"?>
<xdr:wsDr xmlns:xdr="http://schemas.openxmlformats.org/drawingml/2006/spreadsheetDrawing" xmlns:a="http://schemas.openxmlformats.org/drawingml/2006/main">
  <xdr:absoluteAnchor>
    <xdr:pos x="2228850" y="323850"/>
    <xdr:ext cx="7920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885950" y="4705351"/>
    <xdr:ext cx="7920000" cy="43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0.08325</cdr:x>
      <cdr:y>0.84349</cdr:y>
    </cdr:from>
    <cdr:to>
      <cdr:x>0.59633</cdr:x>
      <cdr:y>0.90739</cdr:y>
    </cdr:to>
    <cdr:sp macro="" textlink="">
      <cdr:nvSpPr>
        <cdr:cNvPr id="5" name="TextBox 1"/>
        <cdr:cNvSpPr txBox="1"/>
      </cdr:nvSpPr>
      <cdr:spPr>
        <a:xfrm xmlns:a="http://schemas.openxmlformats.org/drawingml/2006/main">
          <a:off x="779264" y="4251214"/>
          <a:ext cx="4802429" cy="3220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Long term</a:t>
          </a:r>
          <a:r>
            <a:rPr lang="en-NZ" sz="1800" baseline="0">
              <a:latin typeface="Calibri Light" pitchFamily="34" charset="0"/>
            </a:rPr>
            <a:t> </a:t>
          </a:r>
          <a:r>
            <a:rPr lang="en-NZ" sz="1800">
              <a:latin typeface="Calibri Light" pitchFamily="34" charset="0"/>
            </a:rPr>
            <a:t>forecast</a:t>
          </a:r>
          <a:r>
            <a:rPr lang="en-NZ" sz="1800" baseline="0">
              <a:latin typeface="Calibri Light" pitchFamily="34" charset="0"/>
            </a:rPr>
            <a:t> as at November 2016</a:t>
          </a:r>
          <a:endParaRPr lang="en-NZ" sz="1800">
            <a:latin typeface="Calibri Light" pitchFamily="34" charset="0"/>
          </a:endParaRPr>
        </a:p>
      </cdr:txBody>
    </cdr:sp>
  </cdr:relSizeAnchor>
  <cdr:relSizeAnchor xmlns:cdr="http://schemas.openxmlformats.org/drawingml/2006/chartDrawing">
    <cdr:from>
      <cdr:x>0.33914</cdr:x>
      <cdr:y>0.0915</cdr:y>
    </cdr:from>
    <cdr:to>
      <cdr:x>0.84343</cdr:x>
      <cdr:y>0.24505</cdr:y>
    </cdr:to>
    <cdr:sp macro="" textlink="">
      <cdr:nvSpPr>
        <cdr:cNvPr id="6" name="TextBox 1"/>
        <cdr:cNvSpPr txBox="1"/>
      </cdr:nvSpPr>
      <cdr:spPr>
        <a:xfrm xmlns:a="http://schemas.openxmlformats.org/drawingml/2006/main">
          <a:off x="2686021" y="395287"/>
          <a:ext cx="3993977" cy="66333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indent="0" algn="r"/>
          <a:r>
            <a:rPr lang="en-NZ" sz="2400">
              <a:solidFill>
                <a:schemeClr val="tx2"/>
              </a:solidFill>
              <a:latin typeface="Calibri Light" pitchFamily="34" charset="0"/>
              <a:ea typeface="+mn-ea"/>
              <a:cs typeface="+mn-cs"/>
            </a:rPr>
            <a:t>Total population</a:t>
          </a:r>
        </a:p>
      </cdr:txBody>
    </cdr:sp>
  </cdr:relSizeAnchor>
  <cdr:relSizeAnchor xmlns:cdr="http://schemas.openxmlformats.org/drawingml/2006/chartDrawing">
    <cdr:from>
      <cdr:x>0.50567</cdr:x>
      <cdr:y>0.43608</cdr:y>
    </cdr:from>
    <cdr:to>
      <cdr:x>0.86194</cdr:x>
      <cdr:y>0.51944</cdr:y>
    </cdr:to>
    <cdr:sp macro="" textlink="">
      <cdr:nvSpPr>
        <cdr:cNvPr id="7" name="TextBox 1"/>
        <cdr:cNvSpPr txBox="1"/>
      </cdr:nvSpPr>
      <cdr:spPr>
        <a:xfrm xmlns:a="http://schemas.openxmlformats.org/drawingml/2006/main">
          <a:off x="4004884" y="1883854"/>
          <a:ext cx="2821658" cy="36011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400">
              <a:solidFill>
                <a:srgbClr val="008000"/>
              </a:solidFill>
              <a:latin typeface="Calibri Light" pitchFamily="34" charset="0"/>
            </a:rPr>
            <a:t>Sentenced</a:t>
          </a:r>
        </a:p>
      </cdr:txBody>
    </cdr:sp>
  </cdr:relSizeAnchor>
  <cdr:relSizeAnchor xmlns:cdr="http://schemas.openxmlformats.org/drawingml/2006/chartDrawing">
    <cdr:from>
      <cdr:x>0.53563</cdr:x>
      <cdr:y>0.62241</cdr:y>
    </cdr:from>
    <cdr:to>
      <cdr:x>0.84658</cdr:x>
      <cdr:y>0.6971</cdr:y>
    </cdr:to>
    <cdr:sp macro="" textlink="">
      <cdr:nvSpPr>
        <cdr:cNvPr id="8" name="TextBox 1"/>
        <cdr:cNvSpPr txBox="1"/>
      </cdr:nvSpPr>
      <cdr:spPr>
        <a:xfrm xmlns:a="http://schemas.openxmlformats.org/drawingml/2006/main">
          <a:off x="4242173" y="2688803"/>
          <a:ext cx="2462724" cy="32266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2400">
              <a:solidFill>
                <a:schemeClr val="accent2"/>
              </a:solidFill>
              <a:latin typeface="Calibri Light" pitchFamily="34" charset="0"/>
            </a:rPr>
            <a:t>Remand</a:t>
          </a:r>
        </a:p>
      </cdr:txBody>
    </cdr:sp>
  </cdr:relSizeAnchor>
  <cdr:relSizeAnchor xmlns:cdr="http://schemas.openxmlformats.org/drawingml/2006/chartDrawing">
    <cdr:from>
      <cdr:x>0.06313</cdr:x>
      <cdr:y>0</cdr:y>
    </cdr:from>
    <cdr:to>
      <cdr:x>0.40236</cdr:x>
      <cdr:y>0.10569</cdr:y>
    </cdr:to>
    <cdr:sp macro="" textlink="">
      <cdr:nvSpPr>
        <cdr:cNvPr id="9" name="TextBox 5"/>
        <cdr:cNvSpPr txBox="1"/>
      </cdr:nvSpPr>
      <cdr:spPr>
        <a:xfrm xmlns:a="http://schemas.openxmlformats.org/drawingml/2006/main">
          <a:off x="590920" y="0"/>
          <a:ext cx="3175192" cy="532694"/>
        </a:xfrm>
        <a:prstGeom xmlns:a="http://schemas.openxmlformats.org/drawingml/2006/main" prst="rect">
          <a:avLst/>
        </a:prstGeom>
      </cdr:spPr>
      <cdr:txBody>
        <a:bodyPr xmlns:a="http://schemas.openxmlformats.org/drawingml/2006/main" vertOverflow="clip" wrap="square" lIns="0" tIns="0" rIns="0" bIns="0" rtlCol="0" anchor="t"/>
        <a:lstStyle xmlns:a="http://schemas.openxmlformats.org/drawingml/2006/main"/>
        <a:p xmlns:a="http://schemas.openxmlformats.org/drawingml/2006/main">
          <a:r>
            <a:rPr lang="en-NZ" sz="2000">
              <a:latin typeface="Calibri Light" pitchFamily="34" charset="0"/>
            </a:rPr>
            <a:t>Prison population</a:t>
          </a:r>
        </a:p>
      </cdr:txBody>
    </cdr:sp>
  </cdr:relSizeAnchor>
  <cdr:relSizeAnchor xmlns:cdr="http://schemas.openxmlformats.org/drawingml/2006/chartDrawing">
    <cdr:from>
      <cdr:x>0.19483</cdr:x>
      <cdr:y>0.20043</cdr:y>
    </cdr:from>
    <cdr:to>
      <cdr:x>0.46422</cdr:x>
      <cdr:y>0.28485</cdr:y>
    </cdr:to>
    <cdr:sp macro="" textlink="">
      <cdr:nvSpPr>
        <cdr:cNvPr id="12" name="TextBox 1"/>
        <cdr:cNvSpPr txBox="1"/>
      </cdr:nvSpPr>
      <cdr:spPr>
        <a:xfrm xmlns:a="http://schemas.openxmlformats.org/drawingml/2006/main">
          <a:off x="1543081" y="865850"/>
          <a:ext cx="2133569" cy="36469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lgn="l"/>
          <a:r>
            <a:rPr lang="en-NZ" sz="2400">
              <a:solidFill>
                <a:schemeClr val="accent6">
                  <a:lumMod val="75000"/>
                </a:schemeClr>
              </a:solidFill>
              <a:latin typeface="Calibri Light" pitchFamily="34" charset="0"/>
            </a:rPr>
            <a:t>Capacity</a:t>
          </a:r>
        </a:p>
      </cdr:txBody>
    </cdr:sp>
  </cdr:relSizeAnchor>
</c:userShapes>
</file>

<file path=xl/drawings/drawing46.xml><?xml version="1.0" encoding="utf-8"?>
<c:userShapes xmlns:c="http://schemas.openxmlformats.org/drawingml/2006/chart">
  <cdr:relSizeAnchor xmlns:cdr="http://schemas.openxmlformats.org/drawingml/2006/chartDrawing">
    <cdr:from>
      <cdr:x>0.13191</cdr:x>
      <cdr:y>0.80626</cdr:y>
    </cdr:from>
    <cdr:to>
      <cdr:x>0.60753</cdr:x>
      <cdr:y>0.86908</cdr:y>
    </cdr:to>
    <cdr:sp macro="" textlink="">
      <cdr:nvSpPr>
        <cdr:cNvPr id="5" name="TextBox 1"/>
        <cdr:cNvSpPr txBox="1"/>
      </cdr:nvSpPr>
      <cdr:spPr>
        <a:xfrm xmlns:a="http://schemas.openxmlformats.org/drawingml/2006/main">
          <a:off x="1234639" y="3832110"/>
          <a:ext cx="4451803" cy="2986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a:t>
          </a:r>
          <a:r>
            <a:rPr lang="en-NZ" sz="1800" baseline="0">
              <a:latin typeface="Calibri Light" pitchFamily="34" charset="0"/>
            </a:rPr>
            <a:t> as at November 2016</a:t>
          </a:r>
          <a:endParaRPr lang="en-NZ" sz="1800">
            <a:latin typeface="Calibri Light" pitchFamily="34" charset="0"/>
          </a:endParaRPr>
        </a:p>
      </cdr:txBody>
    </cdr:sp>
  </cdr:relSizeAnchor>
  <cdr:relSizeAnchor xmlns:cdr="http://schemas.openxmlformats.org/drawingml/2006/chartDrawing">
    <cdr:from>
      <cdr:x>0.10904</cdr:x>
      <cdr:y>0</cdr:y>
    </cdr:from>
    <cdr:to>
      <cdr:x>0.67135</cdr:x>
      <cdr:y>0.07469</cdr:y>
    </cdr:to>
    <cdr:sp macro="" textlink="">
      <cdr:nvSpPr>
        <cdr:cNvPr id="8" name="TextBox 1"/>
        <cdr:cNvSpPr txBox="1"/>
      </cdr:nvSpPr>
      <cdr:spPr>
        <a:xfrm xmlns:a="http://schemas.openxmlformats.org/drawingml/2006/main">
          <a:off x="1020614" y="0"/>
          <a:ext cx="5263222" cy="3550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400">
              <a:solidFill>
                <a:sysClr val="windowText" lastClr="000000"/>
              </a:solidFill>
              <a:latin typeface="Calibri Light" pitchFamily="34" charset="0"/>
            </a:rPr>
            <a:t>Time spent on custodial remand</a:t>
          </a:r>
        </a:p>
      </cdr:txBody>
    </cdr:sp>
  </cdr:relSizeAnchor>
</c:userShapes>
</file>

<file path=xl/drawings/drawing5.xml><?xml version="1.0" encoding="utf-8"?>
<xdr:wsDr xmlns:xdr="http://schemas.openxmlformats.org/drawingml/2006/spreadsheetDrawing" xmlns:a="http://schemas.openxmlformats.org/drawingml/2006/main">
  <xdr:twoCellAnchor>
    <xdr:from>
      <xdr:col>17</xdr:col>
      <xdr:colOff>295275</xdr:colOff>
      <xdr:row>7</xdr:row>
      <xdr:rowOff>104775</xdr:rowOff>
    </xdr:from>
    <xdr:to>
      <xdr:col>25</xdr:col>
      <xdr:colOff>38100</xdr:colOff>
      <xdr:row>24</xdr:row>
      <xdr:rowOff>66675</xdr:rowOff>
    </xdr:to>
    <xdr:sp macro="" textlink="">
      <xdr:nvSpPr>
        <xdr:cNvPr id="2" name="TextBox 1"/>
        <xdr:cNvSpPr txBox="1"/>
      </xdr:nvSpPr>
      <xdr:spPr>
        <a:xfrm>
          <a:off x="11210925" y="1733550"/>
          <a:ext cx="46196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ysClr val="windowText" lastClr="000000"/>
              </a:solidFill>
              <a:latin typeface="+mn-lt"/>
              <a:ea typeface="+mn-ea"/>
              <a:cs typeface="+mn-cs"/>
            </a:rPr>
            <a:t> </a:t>
          </a:r>
        </a:p>
        <a:p>
          <a:r>
            <a:rPr lang="en-NZ" sz="1100">
              <a:solidFill>
                <a:schemeClr val="tx2"/>
              </a:solidFill>
              <a:latin typeface="+mn-lt"/>
              <a:ea typeface="+mn-ea"/>
              <a:cs typeface="+mn-cs"/>
            </a:rPr>
            <a:t> </a:t>
          </a:r>
          <a:r>
            <a:rPr lang="en-NZ" sz="1100" i="1">
              <a:solidFill>
                <a:schemeClr val="tx2"/>
              </a:solidFill>
              <a:latin typeface="+mn-lt"/>
              <a:ea typeface="+mn-ea"/>
              <a:cs typeface="+mn-cs"/>
            </a:rPr>
            <a:t>Court workload</a:t>
          </a:r>
          <a:r>
            <a:rPr lang="en-NZ" sz="1100" i="1" baseline="0">
              <a:solidFill>
                <a:schemeClr val="tx2"/>
              </a:solidFill>
              <a:latin typeface="+mn-lt"/>
              <a:ea typeface="+mn-ea"/>
              <a:cs typeface="+mn-cs"/>
            </a:rPr>
            <a:t> </a:t>
          </a:r>
          <a:r>
            <a:rPr lang="en-NZ" sz="1100">
              <a:solidFill>
                <a:schemeClr val="tx2"/>
              </a:solidFill>
              <a:latin typeface="+mn-lt"/>
              <a:ea typeface="+mn-ea"/>
              <a:cs typeface="+mn-cs"/>
            </a:rPr>
            <a:t>measures the passage of proceedings through the criminal court system by both the numbers entering the system and the number of cases disposed. The measure chosen relates court workload to numbers of people entering the courts to the numbers moving on to various sentences.  An individual is counted as entering the system if one or more charges (in one or more cases) have their first appearance on the same day.  Similarly, a disposal is the same-day completion of one or more charges (in one or more cases) faced by an individual.  </a:t>
          </a:r>
        </a:p>
        <a:p>
          <a:r>
            <a:rPr lang="en-NZ" sz="1100">
              <a:solidFill>
                <a:schemeClr val="tx2"/>
              </a:solidFill>
              <a:latin typeface="+mn-lt"/>
              <a:ea typeface="+mn-ea"/>
              <a:cs typeface="+mn-cs"/>
            </a:rPr>
            <a:t> </a:t>
          </a:r>
        </a:p>
        <a:p>
          <a:r>
            <a:rPr lang="en-NZ" sz="1100">
              <a:solidFill>
                <a:schemeClr val="tx2"/>
              </a:solidFill>
              <a:latin typeface="+mn-lt"/>
              <a:ea typeface="+mn-ea"/>
              <a:cs typeface="+mn-cs"/>
            </a:rPr>
            <a:t>Cases split and merge during their progress through the courts system, so the number disposed is not the same as the number prosecuted, which in turn is not the same as the number charged, although all three quantities behave very similarly.  </a:t>
          </a:r>
        </a:p>
        <a:p>
          <a:r>
            <a:rPr lang="en-NZ" sz="1100">
              <a:solidFill>
                <a:schemeClr val="dk1"/>
              </a:solidFill>
              <a:latin typeface="+mn-lt"/>
              <a:ea typeface="+mn-ea"/>
              <a:cs typeface="+mn-cs"/>
            </a:rPr>
            <a:t> </a:t>
          </a:r>
        </a:p>
        <a:p>
          <a:r>
            <a:rPr lang="en-NZ" sz="1100">
              <a:solidFill>
                <a:schemeClr val="dk1"/>
              </a:solidFill>
              <a:latin typeface="+mn-lt"/>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323850</xdr:colOff>
      <xdr:row>5</xdr:row>
      <xdr:rowOff>0</xdr:rowOff>
    </xdr:from>
    <xdr:to>
      <xdr:col>24</xdr:col>
      <xdr:colOff>676275</xdr:colOff>
      <xdr:row>8</xdr:row>
      <xdr:rowOff>47625</xdr:rowOff>
    </xdr:to>
    <xdr:sp macro="" textlink="">
      <xdr:nvSpPr>
        <xdr:cNvPr id="2" name="TextBox 1"/>
        <xdr:cNvSpPr txBox="1"/>
      </xdr:nvSpPr>
      <xdr:spPr>
        <a:xfrm>
          <a:off x="14249400" y="819150"/>
          <a:ext cx="46672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The table includes monthly number s</a:t>
          </a:r>
          <a:r>
            <a:rPr lang="en-NZ" sz="1100" baseline="0">
              <a:solidFill>
                <a:schemeClr val="dk1"/>
              </a:solidFill>
              <a:latin typeface="+mn-lt"/>
              <a:ea typeface="+mn-ea"/>
              <a:cs typeface="+mn-cs"/>
            </a:rPr>
            <a:t> of </a:t>
          </a:r>
          <a:r>
            <a:rPr lang="en-NZ" sz="1100">
              <a:solidFill>
                <a:schemeClr val="dk1"/>
              </a:solidFill>
              <a:latin typeface="+mn-lt"/>
              <a:ea typeface="+mn-ea"/>
              <a:cs typeface="+mn-cs"/>
            </a:rPr>
            <a:t>active criminal cases on hand for</a:t>
          </a:r>
          <a:r>
            <a:rPr lang="en-NZ" sz="1100" baseline="0">
              <a:solidFill>
                <a:schemeClr val="dk1"/>
              </a:solidFill>
              <a:latin typeface="+mn-lt"/>
              <a:ea typeface="+mn-ea"/>
              <a:cs typeface="+mn-cs"/>
            </a:rPr>
            <a:t> District Court, Youth Court and  High Court between March 2004-December 2016</a:t>
          </a:r>
          <a:endParaRPr lang="en-NZ" sz="1100">
            <a:solidFill>
              <a:schemeClr val="dk1"/>
            </a:solidFill>
            <a:latin typeface="+mn-lt"/>
            <a:ea typeface="+mn-ea"/>
            <a:cs typeface="+mn-cs"/>
          </a:endParaRPr>
        </a:p>
        <a:p>
          <a:endParaRPr lang="en-NZ"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absoluteAnchor>
    <xdr:pos x="523875" y="600075"/>
    <xdr:ext cx="9284939" cy="520390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xdr:col>
      <xdr:colOff>85725</xdr:colOff>
      <xdr:row>38</xdr:row>
      <xdr:rowOff>47625</xdr:rowOff>
    </xdr:from>
    <xdr:to>
      <xdr:col>15</xdr:col>
      <xdr:colOff>551325</xdr:colOff>
      <xdr:row>71</xdr:row>
      <xdr:rowOff>104100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438149</xdr:colOff>
      <xdr:row>2</xdr:row>
      <xdr:rowOff>76201</xdr:rowOff>
    </xdr:from>
    <xdr:to>
      <xdr:col>12</xdr:col>
      <xdr:colOff>76200</xdr:colOff>
      <xdr:row>5</xdr:row>
      <xdr:rowOff>76200</xdr:rowOff>
    </xdr:to>
    <xdr:sp macro="" textlink="">
      <xdr:nvSpPr>
        <xdr:cNvPr id="5" name="TextBox 4"/>
        <xdr:cNvSpPr txBox="1"/>
      </xdr:nvSpPr>
      <xdr:spPr>
        <a:xfrm>
          <a:off x="1657349" y="476251"/>
          <a:ext cx="5734051"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2800">
              <a:latin typeface="Calibri Light" pitchFamily="34" charset="0"/>
            </a:rPr>
            <a:t>Court</a:t>
          </a:r>
          <a:r>
            <a:rPr lang="en-NZ" sz="2800" baseline="0">
              <a:latin typeface="Calibri Light" pitchFamily="34" charset="0"/>
            </a:rPr>
            <a:t> workload-inflow vs. disposals</a:t>
          </a:r>
          <a:endParaRPr lang="en-NZ" sz="2800">
            <a:latin typeface="Calibri Light"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0.46974</cdr:x>
      <cdr:y>0.23515</cdr:y>
    </cdr:from>
    <cdr:to>
      <cdr:x>0.70861</cdr:x>
      <cdr:y>0.30232</cdr:y>
    </cdr:to>
    <cdr:sp macro="" textlink="">
      <cdr:nvSpPr>
        <cdr:cNvPr id="2" name="TextBox 1"/>
        <cdr:cNvSpPr txBox="1"/>
      </cdr:nvSpPr>
      <cdr:spPr>
        <a:xfrm xmlns:a="http://schemas.openxmlformats.org/drawingml/2006/main">
          <a:off x="4361531" y="1223698"/>
          <a:ext cx="2217893" cy="3495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rgbClr val="C0504D"/>
              </a:solidFill>
              <a:latin typeface="Calibri Light" pitchFamily="34" charset="0"/>
            </a:rPr>
            <a:t>Disposals</a:t>
          </a:r>
          <a:endParaRPr lang="en-NZ" sz="2400">
            <a:solidFill>
              <a:srgbClr val="C0504D"/>
            </a:solidFill>
            <a:latin typeface="Calibri Light" pitchFamily="34" charset="0"/>
          </a:endParaRPr>
        </a:p>
        <a:p xmlns:a="http://schemas.openxmlformats.org/drawingml/2006/main">
          <a:endParaRPr lang="en-NZ" sz="2400">
            <a:solidFill>
              <a:srgbClr val="C0504D"/>
            </a:solidFill>
            <a:latin typeface="Calibri Light" pitchFamily="34" charset="0"/>
          </a:endParaRPr>
        </a:p>
      </cdr:txBody>
    </cdr:sp>
  </cdr:relSizeAnchor>
  <cdr:relSizeAnchor xmlns:cdr="http://schemas.openxmlformats.org/drawingml/2006/chartDrawing">
    <cdr:from>
      <cdr:x>0.22523</cdr:x>
      <cdr:y>0.34911</cdr:y>
    </cdr:from>
    <cdr:to>
      <cdr:x>0.42649</cdr:x>
      <cdr:y>0.43213</cdr:y>
    </cdr:to>
    <cdr:sp macro="" textlink="">
      <cdr:nvSpPr>
        <cdr:cNvPr id="3" name="TextBox 1"/>
        <cdr:cNvSpPr txBox="1"/>
      </cdr:nvSpPr>
      <cdr:spPr>
        <a:xfrm xmlns:a="http://schemas.openxmlformats.org/drawingml/2006/main">
          <a:off x="2091217" y="1816751"/>
          <a:ext cx="1868687" cy="432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solidFill>
                <a:sysClr val="windowText" lastClr="000000"/>
              </a:solidFill>
              <a:latin typeface="Calibri Light" pitchFamily="34" charset="0"/>
            </a:rPr>
            <a:t>Inflow</a:t>
          </a:r>
          <a:endParaRPr lang="en-NZ" sz="2400">
            <a:solidFill>
              <a:sysClr val="windowText" lastClr="000000"/>
            </a:solidFill>
            <a:latin typeface="Calibri Light" pitchFamily="34" charset="0"/>
          </a:endParaRPr>
        </a:p>
        <a:p xmlns:a="http://schemas.openxmlformats.org/drawingml/2006/main">
          <a:endParaRPr lang="en-NZ" sz="2400">
            <a:solidFill>
              <a:sysClr val="windowText" lastClr="000000"/>
            </a:solidFill>
            <a:latin typeface="Calibri Light" pitchFamily="34" charset="0"/>
          </a:endParaRPr>
        </a:p>
      </cdr:txBody>
    </cdr:sp>
  </cdr:relSizeAnchor>
  <cdr:relSizeAnchor xmlns:cdr="http://schemas.openxmlformats.org/drawingml/2006/chartDrawing">
    <cdr:from>
      <cdr:x>0.1332</cdr:x>
      <cdr:y>0.89585</cdr:y>
    </cdr:from>
    <cdr:to>
      <cdr:x>0.715</cdr:x>
      <cdr:y>0.98506</cdr:y>
    </cdr:to>
    <cdr:sp macro="" textlink="">
      <cdr:nvSpPr>
        <cdr:cNvPr id="5" name="TextBox 4"/>
        <cdr:cNvSpPr txBox="1"/>
      </cdr:nvSpPr>
      <cdr:spPr>
        <a:xfrm xmlns:a="http://schemas.openxmlformats.org/drawingml/2006/main">
          <a:off x="1236766" y="4661910"/>
          <a:ext cx="5401977" cy="464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Calibri Light" pitchFamily="34" charset="0"/>
            </a:rPr>
            <a:t>Forecast</a:t>
          </a:r>
          <a:r>
            <a:rPr lang="en-NZ" sz="1800" baseline="0">
              <a:latin typeface="Calibri Light" pitchFamily="34" charset="0"/>
            </a:rPr>
            <a:t> as at September 2016</a:t>
          </a:r>
          <a:endParaRPr lang="en-NZ" sz="1800">
            <a:latin typeface="Calibri Light"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0.1204</cdr:x>
      <cdr:y>0.01588</cdr:y>
    </cdr:from>
    <cdr:to>
      <cdr:x>0.68271</cdr:x>
      <cdr:y>0.09057</cdr:y>
    </cdr:to>
    <cdr:sp macro="" textlink="">
      <cdr:nvSpPr>
        <cdr:cNvPr id="2" name="TextBox 1"/>
        <cdr:cNvSpPr txBox="1"/>
      </cdr:nvSpPr>
      <cdr:spPr>
        <a:xfrm xmlns:a="http://schemas.openxmlformats.org/drawingml/2006/main">
          <a:off x="1083570" y="85725"/>
          <a:ext cx="5060790" cy="40332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2800">
              <a:solidFill>
                <a:sysClr val="windowText" lastClr="000000"/>
              </a:solidFill>
              <a:latin typeface="Calibri Light" pitchFamily="34" charset="0"/>
            </a:rPr>
            <a:t>Active criminal court cases on hand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Monthly_Monitor\Dec_2015\output_datatemplateDe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Forecast_2014_CPS\Input_Output\04%20CPS%20NewStarts%20and%20Muster%20Forecast%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ing%20and%20Modelling/Justice%20Sector%20Forecast/2014%20forecast%20docs/Forecast_2014_CPS/Input_Output/04%20CPS%20NewStarts%20and%20Muster%20Forecast%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Mark"/>
      <sheetName val="References"/>
      <sheetName val="Tables1 Drivers"/>
      <sheetName val="Tables3 Crown Law "/>
      <sheetName val="Tables4 Pre-sent reports "/>
      <sheetName val="Tables5 Collections "/>
      <sheetName val="Tables6 Comm sentence starts "/>
      <sheetName val="Tables7 Comm sentence muster "/>
      <sheetName val="Tables8 Postsent order starts "/>
      <sheetName val="Tables9 Postsent order musters "/>
      <sheetName val="Tables10 PoI "/>
      <sheetName val="Tables11 Prison "/>
      <sheetName val="Tables12 Legal Aid "/>
      <sheetName val="Drivers table text"/>
      <sheetName val="Section 3 comments"/>
      <sheetName val="Historic prison pop"/>
      <sheetName val="Incarceration rates"/>
      <sheetName val="Incarrates data"/>
      <sheetName val="Prison population"/>
      <sheetName val="Section 4 comments"/>
      <sheetName val="Section 5 main"/>
      <sheetName val="Court disposals"/>
      <sheetName val="Proportion remanded"/>
      <sheetName val="Numbers remanded"/>
      <sheetName val="Labels"/>
      <sheetName val="Ave remand time"/>
      <sheetName val="Proportion convicted"/>
      <sheetName val="Sentence distribution"/>
      <sheetName val="Sentence distrib chart"/>
      <sheetName val="Proportion Other"/>
      <sheetName val="Proportion fined"/>
      <sheetName val="Proportion Community"/>
      <sheetName val="Proportion jailed"/>
      <sheetName val="Average sentence lengths"/>
      <sheetName val="Proportion served"/>
      <sheetName val="Section 6 comments"/>
      <sheetName val="Section 6 data"/>
      <sheetName val="CL case disposals"/>
      <sheetName val="C Law case inflow"/>
      <sheetName val="C Law cases on hand"/>
      <sheetName val="Section 7 comments"/>
      <sheetName val="Section 7"/>
      <sheetName val="Written reports"/>
      <sheetName val="Oral reports"/>
      <sheetName val="Section 8"/>
      <sheetName val="Impositions"/>
      <sheetName val="Receipts"/>
      <sheetName val="Remittals"/>
      <sheetName val="Section 9 comment"/>
      <sheetName val="Labels2"/>
      <sheetName val="Section 9 starts"/>
      <sheetName val="Section 9 LP &amp; ES"/>
      <sheetName val="Section 9 musters etc"/>
      <sheetName val="Section 9 Times"/>
      <sheetName val="Total community sentences"/>
      <sheetName val="Home D starts"/>
      <sheetName val="Home D muster"/>
      <sheetName val="HD Time"/>
      <sheetName val="Comm D starts"/>
      <sheetName val="Comm D muster"/>
      <sheetName val="CD Time"/>
      <sheetName val="Int Sup starts"/>
      <sheetName val="Int Sup muster"/>
      <sheetName val="IS Time"/>
      <sheetName val="Supervision starts"/>
      <sheetName val="Supervision muster"/>
      <sheetName val="Supervision Time"/>
      <sheetName val="Community Work starts"/>
      <sheetName val="Community Work muster"/>
      <sheetName val="Community Time"/>
      <sheetName val="Parole starts"/>
      <sheetName val="Parole muster"/>
      <sheetName val="Parole Time"/>
      <sheetName val="Release on conditions starts"/>
      <sheetName val="Release on conditions muster"/>
      <sheetName val="PRC Time"/>
      <sheetName val="PDC conditions starts"/>
      <sheetName val="PDC conditions muster"/>
      <sheetName val="PDC Time"/>
      <sheetName val="LPES musters"/>
      <sheetName val="LPES starts table"/>
      <sheetName val="Life parole Time"/>
      <sheetName val="ext sup Time"/>
      <sheetName val="Court Servicing Hours"/>
      <sheetName val="Pre-release enquiries"/>
      <sheetName val="Home Leave Reports"/>
      <sheetName val="Parole Progress Reports"/>
      <sheetName val="Section 10"/>
      <sheetName val="Total prison(shortterm)"/>
      <sheetName val="Remand(shortterm)"/>
      <sheetName val="Sentenced(shortterm)"/>
      <sheetName val="Totalprison(longterm)"/>
      <sheetName val="Remand(longterm)"/>
      <sheetName val="Sentenced(longterm)"/>
      <sheetName val="Prison_Sent_Remand(shortterm)"/>
      <sheetName val="Prison_Sent_Remand (longterm)"/>
      <sheetName val="Section 11"/>
      <sheetName val="Legal Aid"/>
      <sheetName val="2013 numbers"/>
      <sheetName val="2014 numbers"/>
      <sheetName val="2015 numbers "/>
      <sheetName val="LAS Monitoring data"/>
    </sheetNames>
    <sheetDataSet>
      <sheetData sheetId="0">
        <row r="2">
          <cell r="E2">
            <v>42369</v>
          </cell>
          <cell r="F2">
            <v>42308</v>
          </cell>
          <cell r="G2">
            <v>42216</v>
          </cell>
          <cell r="J2">
            <v>6</v>
          </cell>
        </row>
        <row r="3">
          <cell r="E3">
            <v>42004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4">
          <cell r="O4" t="str">
            <v>Fiscal Year</v>
          </cell>
          <cell r="P4" t="str">
            <v xml:space="preserve">Sentenced </v>
          </cell>
          <cell r="Q4" t="str">
            <v>SentencedForecast</v>
          </cell>
          <cell r="R4" t="str">
            <v xml:space="preserve">Remand </v>
          </cell>
          <cell r="S4" t="str">
            <v>RemandForecast</v>
          </cell>
          <cell r="T4" t="str">
            <v xml:space="preserve">Total </v>
          </cell>
          <cell r="U4" t="str">
            <v>TotalForecast</v>
          </cell>
        </row>
        <row r="5">
          <cell r="O5">
            <v>2001</v>
          </cell>
          <cell r="P5">
            <v>5124</v>
          </cell>
          <cell r="Q5">
            <v>0</v>
          </cell>
          <cell r="R5">
            <v>984</v>
          </cell>
          <cell r="S5">
            <v>0</v>
          </cell>
          <cell r="T5">
            <v>6024</v>
          </cell>
          <cell r="U5">
            <v>0</v>
          </cell>
        </row>
        <row r="6">
          <cell r="O6">
            <v>2002</v>
          </cell>
          <cell r="P6">
            <v>5095</v>
          </cell>
          <cell r="Q6">
            <v>0</v>
          </cell>
          <cell r="R6">
            <v>989</v>
          </cell>
          <cell r="S6">
            <v>0</v>
          </cell>
          <cell r="T6">
            <v>5950</v>
          </cell>
          <cell r="U6">
            <v>0</v>
          </cell>
        </row>
        <row r="7">
          <cell r="O7">
            <v>2003</v>
          </cell>
          <cell r="P7">
            <v>5026</v>
          </cell>
          <cell r="Q7">
            <v>0</v>
          </cell>
          <cell r="R7">
            <v>1113</v>
          </cell>
          <cell r="S7">
            <v>0</v>
          </cell>
          <cell r="T7">
            <v>6135</v>
          </cell>
          <cell r="U7">
            <v>0</v>
          </cell>
        </row>
        <row r="8">
          <cell r="O8">
            <v>2004</v>
          </cell>
          <cell r="P8">
            <v>5345</v>
          </cell>
          <cell r="Q8">
            <v>0</v>
          </cell>
          <cell r="R8">
            <v>1364</v>
          </cell>
          <cell r="S8">
            <v>0</v>
          </cell>
          <cell r="T8">
            <v>6613</v>
          </cell>
          <cell r="U8">
            <v>0</v>
          </cell>
        </row>
        <row r="9">
          <cell r="O9">
            <v>2005</v>
          </cell>
          <cell r="P9">
            <v>5734</v>
          </cell>
          <cell r="Q9">
            <v>0</v>
          </cell>
          <cell r="R9">
            <v>1456</v>
          </cell>
          <cell r="S9">
            <v>0</v>
          </cell>
          <cell r="T9">
            <v>7081</v>
          </cell>
          <cell r="U9">
            <v>0</v>
          </cell>
        </row>
        <row r="10">
          <cell r="O10">
            <v>2006</v>
          </cell>
          <cell r="P10">
            <v>6056</v>
          </cell>
          <cell r="Q10">
            <v>0</v>
          </cell>
          <cell r="R10">
            <v>1687</v>
          </cell>
          <cell r="S10">
            <v>0</v>
          </cell>
          <cell r="T10">
            <v>7664</v>
          </cell>
          <cell r="U10">
            <v>0</v>
          </cell>
        </row>
        <row r="11">
          <cell r="O11">
            <v>2007</v>
          </cell>
          <cell r="P11">
            <v>6409</v>
          </cell>
          <cell r="Q11">
            <v>0</v>
          </cell>
          <cell r="R11">
            <v>1794</v>
          </cell>
          <cell r="S11">
            <v>0</v>
          </cell>
          <cell r="T11">
            <v>8148</v>
          </cell>
          <cell r="U11">
            <v>0</v>
          </cell>
        </row>
        <row r="12">
          <cell r="O12">
            <v>2008</v>
          </cell>
          <cell r="P12">
            <v>6623</v>
          </cell>
          <cell r="Q12">
            <v>0</v>
          </cell>
          <cell r="R12">
            <v>1831</v>
          </cell>
          <cell r="S12">
            <v>0</v>
          </cell>
          <cell r="T12">
            <v>8427</v>
          </cell>
          <cell r="U12">
            <v>0</v>
          </cell>
        </row>
        <row r="13">
          <cell r="O13">
            <v>2009</v>
          </cell>
          <cell r="P13">
            <v>6462</v>
          </cell>
          <cell r="Q13">
            <v>0</v>
          </cell>
          <cell r="R13">
            <v>1972</v>
          </cell>
          <cell r="S13">
            <v>0</v>
          </cell>
          <cell r="T13">
            <v>8373</v>
          </cell>
          <cell r="U13">
            <v>0</v>
          </cell>
        </row>
        <row r="14">
          <cell r="O14">
            <v>2010</v>
          </cell>
          <cell r="P14">
            <v>6832</v>
          </cell>
          <cell r="Q14">
            <v>0</v>
          </cell>
          <cell r="R14">
            <v>1952</v>
          </cell>
          <cell r="S14">
            <v>0</v>
          </cell>
          <cell r="T14">
            <v>8753</v>
          </cell>
          <cell r="U14">
            <v>0</v>
          </cell>
        </row>
        <row r="15">
          <cell r="O15">
            <v>2011</v>
          </cell>
          <cell r="P15">
            <v>6986</v>
          </cell>
          <cell r="Q15">
            <v>0</v>
          </cell>
          <cell r="R15">
            <v>2046</v>
          </cell>
          <cell r="S15">
            <v>0</v>
          </cell>
          <cell r="T15">
            <v>8845</v>
          </cell>
          <cell r="U15">
            <v>0</v>
          </cell>
        </row>
        <row r="16">
          <cell r="O16">
            <v>2012</v>
          </cell>
          <cell r="P16">
            <v>6818</v>
          </cell>
          <cell r="Q16">
            <v>0</v>
          </cell>
          <cell r="R16">
            <v>2053</v>
          </cell>
          <cell r="S16">
            <v>0</v>
          </cell>
          <cell r="T16">
            <v>8690</v>
          </cell>
          <cell r="U16">
            <v>0</v>
          </cell>
        </row>
        <row r="17">
          <cell r="O17">
            <v>2013</v>
          </cell>
          <cell r="P17">
            <v>6919</v>
          </cell>
          <cell r="Q17">
            <v>0</v>
          </cell>
          <cell r="R17">
            <v>1926</v>
          </cell>
          <cell r="S17">
            <v>0</v>
          </cell>
          <cell r="T17">
            <v>8743</v>
          </cell>
          <cell r="U17">
            <v>0</v>
          </cell>
        </row>
        <row r="18">
          <cell r="O18">
            <v>2014</v>
          </cell>
          <cell r="P18">
            <v>6960</v>
          </cell>
          <cell r="Q18">
            <v>0</v>
          </cell>
          <cell r="R18">
            <v>1874</v>
          </cell>
          <cell r="S18">
            <v>0</v>
          </cell>
          <cell r="T18">
            <v>8640</v>
          </cell>
          <cell r="U18">
            <v>0</v>
          </cell>
        </row>
        <row r="19">
          <cell r="O19">
            <v>2015</v>
          </cell>
          <cell r="P19">
            <v>6933</v>
          </cell>
          <cell r="Q19">
            <v>6933</v>
          </cell>
          <cell r="R19">
            <v>2198</v>
          </cell>
          <cell r="S19">
            <v>2198</v>
          </cell>
          <cell r="T19">
            <v>8906</v>
          </cell>
          <cell r="U19">
            <v>8906</v>
          </cell>
        </row>
        <row r="20">
          <cell r="O20">
            <v>2016</v>
          </cell>
          <cell r="P20">
            <v>6897</v>
          </cell>
          <cell r="Q20">
            <v>6902.8198234181373</v>
          </cell>
          <cell r="R20">
            <v>2300</v>
          </cell>
          <cell r="S20">
            <v>2425.4094093481262</v>
          </cell>
          <cell r="T20">
            <v>9171</v>
          </cell>
          <cell r="U20">
            <v>9253.4714442834538</v>
          </cell>
        </row>
        <row r="21">
          <cell r="O21">
            <v>2017</v>
          </cell>
          <cell r="P21">
            <v>0</v>
          </cell>
          <cell r="Q21">
            <v>7095.6448529141917</v>
          </cell>
          <cell r="R21">
            <v>0</v>
          </cell>
          <cell r="S21">
            <v>2463.2777246000032</v>
          </cell>
          <cell r="T21">
            <v>0</v>
          </cell>
          <cell r="U21">
            <v>9436.9417450757446</v>
          </cell>
        </row>
        <row r="22">
          <cell r="O22">
            <v>2018</v>
          </cell>
          <cell r="P22">
            <v>0</v>
          </cell>
          <cell r="Q22">
            <v>7176.9142093732016</v>
          </cell>
          <cell r="R22">
            <v>0</v>
          </cell>
          <cell r="S22">
            <v>2539.4370246751805</v>
          </cell>
          <cell r="T22">
            <v>0</v>
          </cell>
          <cell r="U22">
            <v>9626.663215038152</v>
          </cell>
        </row>
        <row r="23">
          <cell r="O23">
            <v>2019</v>
          </cell>
          <cell r="P23">
            <v>0</v>
          </cell>
          <cell r="Q23">
            <v>7274.5790519255715</v>
          </cell>
          <cell r="R23">
            <v>0</v>
          </cell>
          <cell r="S23">
            <v>2516.6555145654356</v>
          </cell>
          <cell r="T23">
            <v>0</v>
          </cell>
          <cell r="U23">
            <v>9729.1074588404754</v>
          </cell>
        </row>
        <row r="24">
          <cell r="O24">
            <v>2020</v>
          </cell>
          <cell r="P24">
            <v>0</v>
          </cell>
          <cell r="Q24">
            <v>7318.925391320673</v>
          </cell>
          <cell r="R24">
            <v>0</v>
          </cell>
          <cell r="S24">
            <v>2502.9079049515376</v>
          </cell>
          <cell r="T24">
            <v>0</v>
          </cell>
          <cell r="U24">
            <v>9785.1758479439923</v>
          </cell>
        </row>
        <row r="25">
          <cell r="O25">
            <v>2021</v>
          </cell>
          <cell r="P25">
            <v>0</v>
          </cell>
          <cell r="Q25">
            <v>7326.774035205035</v>
          </cell>
          <cell r="R25">
            <v>0</v>
          </cell>
          <cell r="S25">
            <v>2520.5065629157471</v>
          </cell>
          <cell r="T25">
            <v>0</v>
          </cell>
          <cell r="U25">
            <v>9794.6321781059305</v>
          </cell>
        </row>
        <row r="26">
          <cell r="O26">
            <v>2022</v>
          </cell>
          <cell r="P26">
            <v>0</v>
          </cell>
          <cell r="Q26">
            <v>7399.4503900197415</v>
          </cell>
          <cell r="R26">
            <v>0</v>
          </cell>
          <cell r="S26">
            <v>2535.3123672681559</v>
          </cell>
          <cell r="T26">
            <v>0</v>
          </cell>
          <cell r="U26">
            <v>9865.4952706307067</v>
          </cell>
        </row>
        <row r="27">
          <cell r="O27">
            <v>2023</v>
          </cell>
          <cell r="P27">
            <v>0</v>
          </cell>
          <cell r="Q27">
            <v>7477.8633453269867</v>
          </cell>
          <cell r="R27">
            <v>0</v>
          </cell>
          <cell r="S27">
            <v>2535.0547547305505</v>
          </cell>
          <cell r="T27">
            <v>0</v>
          </cell>
          <cell r="U27">
            <v>9946.8455837981037</v>
          </cell>
        </row>
        <row r="28">
          <cell r="O28">
            <v>2024</v>
          </cell>
          <cell r="P28">
            <v>0</v>
          </cell>
          <cell r="Q28">
            <v>7560.9501500819588</v>
          </cell>
          <cell r="R28">
            <v>0</v>
          </cell>
          <cell r="S28">
            <v>2513.4383789849089</v>
          </cell>
          <cell r="T28">
            <v>0</v>
          </cell>
          <cell r="U28">
            <v>10034.781320118114</v>
          </cell>
        </row>
      </sheetData>
      <sheetData sheetId="96"/>
      <sheetData sheetId="97"/>
      <sheetData sheetId="98"/>
      <sheetData sheetId="99"/>
      <sheetData sheetId="100"/>
      <sheetData sheetId="10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Time, HD"/>
      <sheetName val="Chart Muster, HD"/>
      <sheetName val="Chart Time, CD"/>
      <sheetName val="Chart Muster, CD"/>
      <sheetName val="Chart Time, IS"/>
      <sheetName val="Chart Muster, IS"/>
      <sheetName val="Chart Time, CommW"/>
      <sheetName val="Chart Muster, CommW"/>
      <sheetName val="Chart Time, Super"/>
      <sheetName val="Chart Muster, Super"/>
      <sheetName val="Chart Time, Parole"/>
      <sheetName val="Chart Muster, Parole"/>
      <sheetName val="Chart Time, PDC"/>
      <sheetName val="Chart Muster, PDC"/>
      <sheetName val="Chart Time, PRC"/>
      <sheetName val="Chart Muster, PRC"/>
      <sheetName val="Chart Time, ExtSuper"/>
      <sheetName val="Chart Muster, ExtSuper"/>
      <sheetName val="Est Time Waiting, SimMuster"/>
      <sheetName val="CPS Sim Data"/>
      <sheetName val="Remittal Fcast"/>
      <sheetName val="Month"/>
      <sheetName val="CPS Sim Data2"/>
      <sheetName val="Month2"/>
      <sheetName val="CPS Sim Data3"/>
      <sheetName val="Month3"/>
      <sheetName val="CPS Data4"/>
      <sheetName val="Reports"/>
      <sheetName val="Annual Summary_2012"/>
      <sheetName val="Annual Summary_2013"/>
      <sheetName val="Chart_Inflow_Indicator"/>
      <sheetName val="Chart_CPS_InflowFcast"/>
      <sheetName val="Annual Summary_2014"/>
      <sheetName val="NewStarts"/>
      <sheetName val="Times on"/>
      <sheetName val="Musters"/>
      <sheetName val="Ratio_CPS_Starts"/>
      <sheetName val="Ratio_CPS_Muster"/>
      <sheetName val="Chart_ComInflowFcast"/>
      <sheetName val="Chart_CPS_SubInflowFcast"/>
      <sheetName val="Chart_ComMusterFcast"/>
      <sheetName val="Chart_ComSubMusterFcast"/>
      <sheetName val="Chart NewStart Total"/>
      <sheetName val="Chart NewStart SubT"/>
      <sheetName val="Chart Musters SubT"/>
      <sheetName val="Chart OtherNewStart"/>
      <sheetName val="Chart Times On"/>
      <sheetName val="Chart Tomes On (2)"/>
      <sheetName val="ChartTotalMuster"/>
      <sheetName val="ChartOtherMuster"/>
      <sheetName val="ChartTotalStartComp1"/>
      <sheetName val="ChartOtherStartComp2"/>
      <sheetName val="ChartOtherStartComp3"/>
      <sheetName val="ChartOtherStartComp4"/>
      <sheetName val="ChartOtherStartComp5"/>
      <sheetName val="ChartRemitStart"/>
      <sheetName val="ChartTimesComp1"/>
      <sheetName val="ChartTimesComp2"/>
      <sheetName val="ChartTimesComp3"/>
      <sheetName val="ChartMusterComp1"/>
      <sheetName val="ChartMusterComp2"/>
      <sheetName val="ChartMusterComp3"/>
      <sheetName val="ChartMusterComp4"/>
      <sheetName val="ChartReportsComp1"/>
      <sheetName val="ChartReportsComp2"/>
      <sheetName val="ChartCourtServiceHoursComp"/>
      <sheetName val="Chart Time, Life Parole"/>
      <sheetName val="Chart Muster, LifeParole"/>
      <sheetName val="Sim_Muster_HD"/>
      <sheetName val="Chart_HD_Inflow"/>
      <sheetName val="Chart_HD_Time"/>
      <sheetName val="Chart_HD_Muster"/>
      <sheetName val="Sim_Muster_CD"/>
      <sheetName val="Chart_CD_Inflow"/>
      <sheetName val="Chart_CD_Time"/>
      <sheetName val="Chart_CD_Muster"/>
      <sheetName val="Sim_Muster_IS"/>
      <sheetName val="Chart_IS_Inflow"/>
      <sheetName val="Chart_IS_Time"/>
      <sheetName val="Chart_IS_Muster"/>
      <sheetName val="Sim_Muster_Comm"/>
      <sheetName val="Chart_Comm_Inflow"/>
      <sheetName val="Chart_Comm_Time"/>
      <sheetName val="Chart_Comm_Muster"/>
      <sheetName val="Chart_Comm_ratio"/>
      <sheetName val="Comm_Inflow_Fcast"/>
      <sheetName val="Sim_Muster_Super"/>
      <sheetName val="Chart_Super_Inflow"/>
      <sheetName val="Chart_Super_Time"/>
      <sheetName val="Chart_Super_Muster"/>
      <sheetName val="Sim_Muster_ExtSuper"/>
      <sheetName val="Chart_ExtSuper_Inflow"/>
      <sheetName val="Chart_ExtSuper_Time"/>
      <sheetName val="Chart_ExtSuper_Muster"/>
      <sheetName val="Sim_Muster_Parole"/>
      <sheetName val="Chart_Parole_Inflow"/>
      <sheetName val="Chart_Parole_Time"/>
      <sheetName val="Chart_Parole_Muster"/>
      <sheetName val="Sim_Muster_PDC"/>
      <sheetName val="Chart_PDC_Inflow"/>
      <sheetName val="Chart_PDC_Time"/>
      <sheetName val="Chart_PDC_Muster"/>
      <sheetName val="Chart_Inflow_Indi"/>
      <sheetName val="Chart_Ratio"/>
      <sheetName val="PDC_Inflow_Ratio_Fcast"/>
      <sheetName val="Sim_Muster_PRC"/>
      <sheetName val="Chart_PRC_Inflow"/>
      <sheetName val="Chart_PRC_Time"/>
      <sheetName val="Chart_PRC_Muster"/>
      <sheetName val="Chart_PRC_Ratio"/>
      <sheetName val="PRC_Inflow_Fcast"/>
      <sheetName val="Sim_Muster_LifeParole"/>
      <sheetName val="Chart_LifeP_Inflow"/>
      <sheetName val="Chart_LifeP_Time"/>
      <sheetName val="Chart_LifeP_Muster"/>
      <sheetName val="Chart HD"/>
      <sheetName val="Chart CD"/>
      <sheetName val="Chart IS"/>
      <sheetName val="Chart CPS"/>
      <sheetName val="Chart Super"/>
      <sheetName val="CPS_Data"/>
      <sheetName val="Chart WReport"/>
      <sheetName val="Chart_Written_ratio"/>
      <sheetName val="WReport_Fcast_Indi"/>
      <sheetName val="Chart OralReport"/>
      <sheetName val="Chart_Oral_ratio"/>
      <sheetName val="OralReport_Fcast"/>
      <sheetName val="Chart CSHours"/>
      <sheetName val="Chart_CourtS_ratio"/>
      <sheetName val="CourtServ_Hours_Fcast"/>
      <sheetName val="Chart PreRelease_Enq"/>
      <sheetName val="PreRelease_Enq_Fcast"/>
      <sheetName val="Chart HL Report"/>
      <sheetName val="HomeLeave_Report_Fcast"/>
      <sheetName val="HomeLeave_Report_Fcast2"/>
      <sheetName val="Chart ParoleConProg Report"/>
      <sheetName val="ParoleConProg_Report_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K2">
            <v>229.87177280550773</v>
          </cell>
          <cell r="N2">
            <v>287.92954179138843</v>
          </cell>
          <cell r="T2">
            <v>413.11481218993623</v>
          </cell>
          <cell r="AC2">
            <v>272.48532184217612</v>
          </cell>
        </row>
        <row r="3">
          <cell r="K3">
            <v>221.38035023879917</v>
          </cell>
          <cell r="N3">
            <v>278.21891950531568</v>
          </cell>
          <cell r="T3">
            <v>421.84861717612807</v>
          </cell>
          <cell r="AC3">
            <v>272.7568721643982</v>
          </cell>
        </row>
        <row r="4">
          <cell r="K4">
            <v>213.12035885592468</v>
          </cell>
          <cell r="N4">
            <v>264.28749222153078</v>
          </cell>
          <cell r="T4">
            <v>422.87241887905606</v>
          </cell>
          <cell r="AC4">
            <v>275.35471698113207</v>
          </cell>
        </row>
        <row r="5">
          <cell r="K5">
            <v>212.60697784878448</v>
          </cell>
          <cell r="N5">
            <v>266.39630596265812</v>
          </cell>
          <cell r="T5">
            <v>427.61730205278593</v>
          </cell>
          <cell r="AC5">
            <v>273.28789876087529</v>
          </cell>
        </row>
        <row r="6">
          <cell r="K6">
            <v>211.04148574867804</v>
          </cell>
          <cell r="N6">
            <v>266.95905511811026</v>
          </cell>
          <cell r="T6">
            <v>434.80291970802921</v>
          </cell>
          <cell r="AC6">
            <v>272.78110359187923</v>
          </cell>
        </row>
        <row r="7">
          <cell r="K7">
            <v>225.98062483818072</v>
          </cell>
          <cell r="N7">
            <v>265.511407579273</v>
          </cell>
          <cell r="T7">
            <v>427.51822157434401</v>
          </cell>
          <cell r="AC7">
            <v>269.40488301119024</v>
          </cell>
        </row>
        <row r="8">
          <cell r="E8">
            <v>89.307317073170736</v>
          </cell>
          <cell r="K8">
            <v>237.88444562146893</v>
          </cell>
          <cell r="N8">
            <v>271.78098438426565</v>
          </cell>
          <cell r="T8">
            <v>425.61928219563686</v>
          </cell>
          <cell r="AC8">
            <v>269.3381780430833</v>
          </cell>
        </row>
        <row r="9">
          <cell r="E9">
            <v>98.355658198614321</v>
          </cell>
          <cell r="K9">
            <v>239.56208464498076</v>
          </cell>
          <cell r="N9">
            <v>272.36989746566064</v>
          </cell>
          <cell r="T9">
            <v>425.26198749131339</v>
          </cell>
          <cell r="AC9">
            <v>274.82013605442177</v>
          </cell>
        </row>
        <row r="10">
          <cell r="E10">
            <v>110.72727272727273</v>
          </cell>
          <cell r="K10">
            <v>243.83931158624929</v>
          </cell>
          <cell r="N10">
            <v>273.7549706494982</v>
          </cell>
          <cell r="T10">
            <v>423.16430020283974</v>
          </cell>
          <cell r="AC10">
            <v>269.58691433324094</v>
          </cell>
        </row>
        <row r="11">
          <cell r="B11">
            <v>152.34910783553141</v>
          </cell>
          <cell r="E11">
            <v>112.58964143426294</v>
          </cell>
          <cell r="K11">
            <v>247.09825652707201</v>
          </cell>
          <cell r="N11">
            <v>272.5267246162382</v>
          </cell>
          <cell r="T11">
            <v>415.06865284974094</v>
          </cell>
          <cell r="AC11">
            <v>274.54242081447961</v>
          </cell>
        </row>
        <row r="12">
          <cell r="B12">
            <v>160.07472527472527</v>
          </cell>
          <cell r="E12">
            <v>114.18439716312056</v>
          </cell>
          <cell r="K12">
            <v>244.91772449459333</v>
          </cell>
          <cell r="N12">
            <v>267.27344309234076</v>
          </cell>
          <cell r="T12">
            <v>404.30504148053603</v>
          </cell>
          <cell r="AC12">
            <v>277.45614549721324</v>
          </cell>
        </row>
        <row r="13">
          <cell r="B13">
            <v>165.15745856353593</v>
          </cell>
          <cell r="E13">
            <v>110.12828438948995</v>
          </cell>
          <cell r="K13">
            <v>245.38002967988129</v>
          </cell>
          <cell r="N13">
            <v>264.37009247949749</v>
          </cell>
          <cell r="T13">
            <v>398.94451294697905</v>
          </cell>
          <cell r="AC13">
            <v>278.06848484848484</v>
          </cell>
        </row>
        <row r="14">
          <cell r="B14">
            <v>162.47553324968632</v>
          </cell>
          <cell r="E14">
            <v>115.7296551724138</v>
          </cell>
          <cell r="K14">
            <v>243.72708065785659</v>
          </cell>
          <cell r="N14">
            <v>263.52661919294678</v>
          </cell>
          <cell r="T14">
            <v>392.22089552238805</v>
          </cell>
          <cell r="AC14">
            <v>285.17314930991216</v>
          </cell>
        </row>
        <row r="15">
          <cell r="B15">
            <v>167.39678615574783</v>
          </cell>
          <cell r="E15">
            <v>116.3598971722365</v>
          </cell>
          <cell r="K15">
            <v>236.43471625366482</v>
          </cell>
          <cell r="N15">
            <v>253.00264725347452</v>
          </cell>
          <cell r="T15">
            <v>386.6888111888112</v>
          </cell>
          <cell r="AC15">
            <v>288.27647248149339</v>
          </cell>
        </row>
        <row r="16">
          <cell r="B16">
            <v>166.21787383177571</v>
          </cell>
          <cell r="E16">
            <v>117.39467312348668</v>
          </cell>
          <cell r="K16">
            <v>230.02762732338385</v>
          </cell>
          <cell r="N16">
            <v>245.00762631077217</v>
          </cell>
          <cell r="T16">
            <v>377.26468942361498</v>
          </cell>
          <cell r="AC16">
            <v>299.35685752330227</v>
          </cell>
        </row>
        <row r="17">
          <cell r="B17">
            <v>169.59234907352061</v>
          </cell>
          <cell r="E17">
            <v>123.04856787048568</v>
          </cell>
          <cell r="H17">
            <v>312.25439503619441</v>
          </cell>
          <cell r="K17">
            <v>226.61347313438569</v>
          </cell>
          <cell r="N17">
            <v>245.50323905830305</v>
          </cell>
          <cell r="T17">
            <v>374.18334264952489</v>
          </cell>
          <cell r="AC17">
            <v>292.39165852069078</v>
          </cell>
        </row>
        <row r="18">
          <cell r="B18">
            <v>169.49364791288565</v>
          </cell>
          <cell r="E18">
            <v>122.90297542043984</v>
          </cell>
          <cell r="H18">
            <v>321.23609022556388</v>
          </cell>
          <cell r="K18">
            <v>224.38695900857959</v>
          </cell>
          <cell r="N18">
            <v>244.9220595181861</v>
          </cell>
          <cell r="T18">
            <v>374.95163979988882</v>
          </cell>
          <cell r="AC18">
            <v>292.09141729694181</v>
          </cell>
        </row>
        <row r="19">
          <cell r="B19">
            <v>168.13600485731632</v>
          </cell>
          <cell r="E19">
            <v>123.11052631578947</v>
          </cell>
          <cell r="H19">
            <v>327.76904647819839</v>
          </cell>
          <cell r="K19">
            <v>229.0270717806531</v>
          </cell>
          <cell r="N19">
            <v>248.953506949992</v>
          </cell>
          <cell r="T19">
            <v>365.40455531453364</v>
          </cell>
          <cell r="AC19">
            <v>285.45762165646147</v>
          </cell>
        </row>
        <row r="20">
          <cell r="B20">
            <v>173.16923076923078</v>
          </cell>
          <cell r="E20">
            <v>127.28023598820059</v>
          </cell>
          <cell r="H20">
            <v>328.2573320719016</v>
          </cell>
          <cell r="K20">
            <v>235.55507525445043</v>
          </cell>
          <cell r="N20">
            <v>249.6689276485788</v>
          </cell>
          <cell r="T20">
            <v>367.4170353982301</v>
          </cell>
          <cell r="AC20">
            <v>292.80476505625415</v>
          </cell>
        </row>
        <row r="21">
          <cell r="B21">
            <v>172.09441489361703</v>
          </cell>
          <cell r="E21">
            <v>121.48648648648648</v>
          </cell>
          <cell r="H21">
            <v>326.81589767016902</v>
          </cell>
          <cell r="K21">
            <v>236.44574368568755</v>
          </cell>
          <cell r="N21">
            <v>249.3496312920808</v>
          </cell>
          <cell r="T21">
            <v>357.38330587589235</v>
          </cell>
          <cell r="AC21">
            <v>294.45851528384281</v>
          </cell>
        </row>
        <row r="22">
          <cell r="B22">
            <v>177.16701607267646</v>
          </cell>
          <cell r="E22">
            <v>120.49924357034796</v>
          </cell>
          <cell r="H22">
            <v>322.24650349650352</v>
          </cell>
          <cell r="K22">
            <v>237.92388635566468</v>
          </cell>
          <cell r="N22">
            <v>248.45279692258376</v>
          </cell>
          <cell r="Q22">
            <v>1582.4</v>
          </cell>
          <cell r="T22">
            <v>352.80668127053667</v>
          </cell>
          <cell r="AC22">
            <v>291.62733333333335</v>
          </cell>
        </row>
        <row r="23">
          <cell r="B23">
            <v>168.53478566408995</v>
          </cell>
          <cell r="E23">
            <v>110.63921568627451</v>
          </cell>
          <cell r="H23">
            <v>321.67929292929296</v>
          </cell>
          <cell r="K23">
            <v>236.04857621440536</v>
          </cell>
          <cell r="N23">
            <v>244.88690949578495</v>
          </cell>
          <cell r="Q23">
            <v>1563.4491017964071</v>
          </cell>
          <cell r="T23">
            <v>359.296875</v>
          </cell>
          <cell r="AC23">
            <v>292.69268774703556</v>
          </cell>
        </row>
        <row r="24">
          <cell r="B24">
            <v>170.49354180829368</v>
          </cell>
          <cell r="E24">
            <v>113.15449101796408</v>
          </cell>
          <cell r="H24">
            <v>323.35469202149648</v>
          </cell>
          <cell r="K24">
            <v>234.42824977484239</v>
          </cell>
          <cell r="N24">
            <v>247.34745762711864</v>
          </cell>
          <cell r="Q24">
            <v>1533.2426035502958</v>
          </cell>
          <cell r="T24">
            <v>350.12283640424346</v>
          </cell>
          <cell r="AC24">
            <v>289.4137146571336</v>
          </cell>
        </row>
        <row r="25">
          <cell r="B25">
            <v>170.91777188328913</v>
          </cell>
          <cell r="E25">
            <v>109.18076109936575</v>
          </cell>
          <cell r="H25">
            <v>329.82106547376981</v>
          </cell>
          <cell r="K25">
            <v>231.16790797138853</v>
          </cell>
          <cell r="N25">
            <v>248.28474261864275</v>
          </cell>
          <cell r="Q25">
            <v>1565.6011560693642</v>
          </cell>
          <cell r="T25">
            <v>347.65837104072398</v>
          </cell>
          <cell r="AC25">
            <v>289.79864690721649</v>
          </cell>
        </row>
        <row r="26">
          <cell r="B26">
            <v>159.80975609756098</v>
          </cell>
          <cell r="E26">
            <v>111.20780487804878</v>
          </cell>
          <cell r="H26">
            <v>337.57394084732215</v>
          </cell>
          <cell r="K26">
            <v>226.09934696499303</v>
          </cell>
          <cell r="N26">
            <v>248.66467423789601</v>
          </cell>
          <cell r="Q26">
            <v>1529.2272727272727</v>
          </cell>
          <cell r="T26">
            <v>357.06975414522583</v>
          </cell>
          <cell r="AC26">
            <v>288.53020134228188</v>
          </cell>
        </row>
        <row r="27">
          <cell r="B27">
            <v>165.83546617915906</v>
          </cell>
          <cell r="E27">
            <v>108.8928892889289</v>
          </cell>
          <cell r="H27">
            <v>336.52482269503548</v>
          </cell>
          <cell r="K27">
            <v>220.20926439972243</v>
          </cell>
          <cell r="N27">
            <v>246.83665338645417</v>
          </cell>
          <cell r="Q27">
            <v>1530.7182320441989</v>
          </cell>
          <cell r="T27">
            <v>358.48214285714283</v>
          </cell>
          <cell r="AC27">
            <v>282.37293420642345</v>
          </cell>
        </row>
        <row r="28">
          <cell r="B28">
            <v>164.03513996426443</v>
          </cell>
          <cell r="E28">
            <v>113.65678346810422</v>
          </cell>
          <cell r="H28">
            <v>338.25126017836368</v>
          </cell>
          <cell r="K28">
            <v>209.16659994662396</v>
          </cell>
          <cell r="N28">
            <v>243.10850271972515</v>
          </cell>
          <cell r="Q28">
            <v>1486.9834254143645</v>
          </cell>
          <cell r="T28">
            <v>362.05983889528193</v>
          </cell>
          <cell r="AC28">
            <v>284.89470499243572</v>
          </cell>
        </row>
        <row r="29">
          <cell r="B29">
            <v>159.77262180974478</v>
          </cell>
          <cell r="E29">
            <v>115.22979109900091</v>
          </cell>
          <cell r="H29">
            <v>344.80851063829789</v>
          </cell>
          <cell r="K29">
            <v>209.2272832907274</v>
          </cell>
          <cell r="N29">
            <v>249.31227821149753</v>
          </cell>
          <cell r="Q29">
            <v>1540.4108108108107</v>
          </cell>
          <cell r="T29">
            <v>357.34265734265733</v>
          </cell>
          <cell r="AC29">
            <v>280.04929577464787</v>
          </cell>
        </row>
        <row r="30">
          <cell r="B30">
            <v>162.43227665706053</v>
          </cell>
          <cell r="E30">
            <v>116.10062893081761</v>
          </cell>
          <cell r="H30">
            <v>351.08586830958797</v>
          </cell>
          <cell r="K30">
            <v>205.79339414495999</v>
          </cell>
          <cell r="N30">
            <v>250.06062307044624</v>
          </cell>
          <cell r="Q30">
            <v>1562.3684210526317</v>
          </cell>
          <cell r="T30">
            <v>354.71535365152386</v>
          </cell>
          <cell r="AC30">
            <v>277.52004581901491</v>
          </cell>
        </row>
        <row r="31">
          <cell r="B31">
            <v>167.0385064177363</v>
          </cell>
          <cell r="E31">
            <v>113.7469244288225</v>
          </cell>
          <cell r="H31">
            <v>351.1869266055046</v>
          </cell>
          <cell r="K31">
            <v>208.79020699310024</v>
          </cell>
          <cell r="N31">
            <v>248.42465753424656</v>
          </cell>
          <cell r="Q31">
            <v>1599.6062176165804</v>
          </cell>
          <cell r="T31">
            <v>353.31179775280901</v>
          </cell>
          <cell r="AC31">
            <v>274.09737417943109</v>
          </cell>
        </row>
        <row r="32">
          <cell r="B32">
            <v>170.84079601990049</v>
          </cell>
          <cell r="E32">
            <v>117.49714285714286</v>
          </cell>
          <cell r="H32">
            <v>345.91234010534237</v>
          </cell>
          <cell r="K32">
            <v>217.70651050637272</v>
          </cell>
          <cell r="N32">
            <v>251.71911085450347</v>
          </cell>
          <cell r="Q32">
            <v>1562.9025641025642</v>
          </cell>
          <cell r="T32">
            <v>357.67068273092372</v>
          </cell>
          <cell r="AC32">
            <v>281.59459459459458</v>
          </cell>
        </row>
        <row r="33">
          <cell r="B33">
            <v>167.15548589341694</v>
          </cell>
          <cell r="E33">
            <v>118.57862903225806</v>
          </cell>
          <cell r="H33">
            <v>343.00376647834275</v>
          </cell>
          <cell r="K33">
            <v>218.63907653736334</v>
          </cell>
          <cell r="N33">
            <v>248.42332613390928</v>
          </cell>
          <cell r="Q33">
            <v>1520.0050251256282</v>
          </cell>
          <cell r="T33">
            <v>351.79207352096495</v>
          </cell>
          <cell r="AC33">
            <v>281.80645161290323</v>
          </cell>
        </row>
        <row r="34">
          <cell r="B34">
            <v>166.87932080048515</v>
          </cell>
          <cell r="E34">
            <v>117.64044943820225</v>
          </cell>
          <cell r="H34">
            <v>339.11156261544147</v>
          </cell>
          <cell r="K34">
            <v>217.51547245316866</v>
          </cell>
          <cell r="N34">
            <v>249.78461538461539</v>
          </cell>
          <cell r="Q34">
            <v>1534.3880597014925</v>
          </cell>
          <cell r="T34">
            <v>352.88807649043872</v>
          </cell>
          <cell r="AC34">
            <v>282.99123055162659</v>
          </cell>
        </row>
        <row r="35">
          <cell r="B35">
            <v>165.71652593486127</v>
          </cell>
          <cell r="E35">
            <v>106.59041211101766</v>
          </cell>
          <cell r="H35">
            <v>340.80260707635011</v>
          </cell>
          <cell r="K35">
            <v>218.18991243432575</v>
          </cell>
          <cell r="N35">
            <v>247.97657352526107</v>
          </cell>
          <cell r="Q35">
            <v>1560.2794117647059</v>
          </cell>
          <cell r="T35">
            <v>348.18539325842698</v>
          </cell>
          <cell r="AC35">
            <v>285.27319884726222</v>
          </cell>
        </row>
        <row r="36">
          <cell r="B36">
            <v>171.5661938534279</v>
          </cell>
          <cell r="E36">
            <v>108.23529411764706</v>
          </cell>
          <cell r="H36">
            <v>340.38123167155425</v>
          </cell>
          <cell r="K36">
            <v>218.58451553411831</v>
          </cell>
          <cell r="N36">
            <v>249.20802919708029</v>
          </cell>
          <cell r="Q36">
            <v>1602.7135922330096</v>
          </cell>
          <cell r="T36">
            <v>344.96078431372547</v>
          </cell>
          <cell r="AC36">
            <v>288.17114986698198</v>
          </cell>
        </row>
        <row r="37">
          <cell r="B37">
            <v>170.16657255787692</v>
          </cell>
          <cell r="E37">
            <v>112.10722100656456</v>
          </cell>
          <cell r="H37">
            <v>342.6885065885798</v>
          </cell>
          <cell r="K37">
            <v>216.16505977632087</v>
          </cell>
          <cell r="N37">
            <v>250.44812239221142</v>
          </cell>
          <cell r="Q37">
            <v>1573.1262135922329</v>
          </cell>
          <cell r="T37">
            <v>338.09680968096808</v>
          </cell>
          <cell r="AC37">
            <v>294.25988530033203</v>
          </cell>
        </row>
        <row r="38">
          <cell r="B38">
            <v>162.72640080767289</v>
          </cell>
          <cell r="E38">
            <v>111.8754141815772</v>
          </cell>
          <cell r="H38">
            <v>348.63288370397373</v>
          </cell>
          <cell r="K38">
            <v>213.05213022087301</v>
          </cell>
          <cell r="N38">
            <v>255.34392782789729</v>
          </cell>
          <cell r="Q38">
            <v>1585.1213592233009</v>
          </cell>
          <cell r="T38">
            <v>344.80156512017885</v>
          </cell>
          <cell r="W38">
            <v>3272.5</v>
          </cell>
          <cell r="AC38">
            <v>298.36065573770492</v>
          </cell>
        </row>
        <row r="39">
          <cell r="B39">
            <v>162.89386006663494</v>
          </cell>
          <cell r="E39">
            <v>113.03030303030303</v>
          </cell>
          <cell r="H39">
            <v>348.89511754068718</v>
          </cell>
          <cell r="K39">
            <v>208.56907693354194</v>
          </cell>
          <cell r="N39">
            <v>252.09838753757856</v>
          </cell>
          <cell r="Q39">
            <v>1620.063725490196</v>
          </cell>
          <cell r="T39">
            <v>344.87567567567567</v>
          </cell>
          <cell r="W39">
            <v>3278.8156424581007</v>
          </cell>
          <cell r="AC39">
            <v>299.40788662969811</v>
          </cell>
        </row>
        <row r="40">
          <cell r="B40">
            <v>162.42448785135778</v>
          </cell>
          <cell r="E40">
            <v>111.5522984676882</v>
          </cell>
          <cell r="H40">
            <v>351.81204379562041</v>
          </cell>
          <cell r="K40">
            <v>199.07735315398276</v>
          </cell>
          <cell r="N40">
            <v>246.12806718278441</v>
          </cell>
          <cell r="Q40">
            <v>1641.1219512195121</v>
          </cell>
          <cell r="T40">
            <v>348.84781435509984</v>
          </cell>
          <cell r="W40">
            <v>3140.8870967741937</v>
          </cell>
          <cell r="AC40">
            <v>307.53201506591336</v>
          </cell>
        </row>
        <row r="41">
          <cell r="B41">
            <v>160.69906542056074</v>
          </cell>
          <cell r="E41">
            <v>114.95025234318673</v>
          </cell>
          <cell r="H41">
            <v>351.2822402358143</v>
          </cell>
          <cell r="K41">
            <v>197.91728578504211</v>
          </cell>
          <cell r="N41">
            <v>249.90904297389929</v>
          </cell>
          <cell r="Q41">
            <v>1660.429268292683</v>
          </cell>
          <cell r="T41">
            <v>345.47404661016947</v>
          </cell>
          <cell r="W41">
            <v>3157.864864864865</v>
          </cell>
          <cell r="AC41">
            <v>299.60736386138615</v>
          </cell>
        </row>
        <row r="42">
          <cell r="B42">
            <v>158.1078799249531</v>
          </cell>
          <cell r="E42">
            <v>113.41092973740241</v>
          </cell>
          <cell r="H42">
            <v>350.94113372093022</v>
          </cell>
          <cell r="K42">
            <v>197.68545154444706</v>
          </cell>
          <cell r="N42">
            <v>250.46035125066524</v>
          </cell>
          <cell r="Q42">
            <v>1661.9757281553398</v>
          </cell>
          <cell r="T42">
            <v>348.04118268215416</v>
          </cell>
          <cell r="W42">
            <v>3076.0105263157893</v>
          </cell>
          <cell r="AC42">
            <v>298.38635668400121</v>
          </cell>
        </row>
        <row r="43">
          <cell r="B43">
            <v>155.97350993377484</v>
          </cell>
          <cell r="E43">
            <v>111.96288365453248</v>
          </cell>
          <cell r="H43">
            <v>354.00362976406535</v>
          </cell>
          <cell r="K43">
            <v>196.97699386503066</v>
          </cell>
          <cell r="N43">
            <v>249.32700026759431</v>
          </cell>
          <cell r="Q43">
            <v>1670.0829268292682</v>
          </cell>
          <cell r="T43">
            <v>354.14498141263942</v>
          </cell>
          <cell r="W43">
            <v>3108.7340425531916</v>
          </cell>
          <cell r="AC43">
            <v>301.16261398176295</v>
          </cell>
        </row>
        <row r="44">
          <cell r="B44">
            <v>160.69398616285258</v>
          </cell>
          <cell r="E44">
            <v>111.32288401253919</v>
          </cell>
          <cell r="H44">
            <v>351.54562043795619</v>
          </cell>
          <cell r="K44">
            <v>204.90156024372203</v>
          </cell>
          <cell r="N44">
            <v>253.94260239621065</v>
          </cell>
          <cell r="Q44">
            <v>1652.3689320388351</v>
          </cell>
          <cell r="T44">
            <v>350.96883116883117</v>
          </cell>
          <cell r="W44">
            <v>3196.489247311828</v>
          </cell>
          <cell r="AC44">
            <v>302.41920590951059</v>
          </cell>
        </row>
        <row r="45">
          <cell r="B45">
            <v>165.3228346456693</v>
          </cell>
          <cell r="E45">
            <v>114.3142144638404</v>
          </cell>
          <cell r="H45">
            <v>348.60144927536231</v>
          </cell>
          <cell r="K45">
            <v>206.96541445194657</v>
          </cell>
          <cell r="N45">
            <v>252.12867956265771</v>
          </cell>
          <cell r="Q45">
            <v>1636.1379310344828</v>
          </cell>
          <cell r="T45">
            <v>347.80395136778117</v>
          </cell>
          <cell r="W45">
            <v>3168</v>
          </cell>
          <cell r="AC45">
            <v>295.27707105181508</v>
          </cell>
        </row>
        <row r="46">
          <cell r="B46">
            <v>164.14457831325302</v>
          </cell>
          <cell r="E46">
            <v>113.98514851485149</v>
          </cell>
          <cell r="H46">
            <v>350.54455445544556</v>
          </cell>
          <cell r="K46">
            <v>207.96184702508441</v>
          </cell>
          <cell r="N46">
            <v>252.364161849711</v>
          </cell>
          <cell r="Q46">
            <v>1649.1073170731706</v>
          </cell>
          <cell r="T46">
            <v>355.79677256681794</v>
          </cell>
          <cell r="W46">
            <v>3136.0994764397906</v>
          </cell>
          <cell r="AC46">
            <v>299.92007492975335</v>
          </cell>
        </row>
        <row r="47">
          <cell r="B47">
            <v>160.55048076923077</v>
          </cell>
          <cell r="E47">
            <v>103.69969969969969</v>
          </cell>
          <cell r="H47">
            <v>347.77286135693214</v>
          </cell>
          <cell r="K47">
            <v>212.49405888140467</v>
          </cell>
          <cell r="N47">
            <v>250.55301455301455</v>
          </cell>
          <cell r="Q47">
            <v>1675.9340101522844</v>
          </cell>
          <cell r="T47">
            <v>354.06093906093906</v>
          </cell>
          <cell r="W47">
            <v>3169.8333333333335</v>
          </cell>
          <cell r="AC47">
            <v>302.30217186024549</v>
          </cell>
        </row>
        <row r="48">
          <cell r="B48">
            <v>163.80000000000001</v>
          </cell>
          <cell r="E48">
            <v>108.31623931623932</v>
          </cell>
          <cell r="H48">
            <v>346.58753709198811</v>
          </cell>
          <cell r="K48">
            <v>212.67799438671017</v>
          </cell>
          <cell r="N48">
            <v>250.8515337423313</v>
          </cell>
          <cell r="Q48">
            <v>1685.969543147208</v>
          </cell>
          <cell r="T48">
            <v>351.60882498760537</v>
          </cell>
          <cell r="W48">
            <v>3191.7098445595857</v>
          </cell>
          <cell r="AC48">
            <v>296.75399061032863</v>
          </cell>
        </row>
        <row r="49">
          <cell r="B49">
            <v>169.14669286182055</v>
          </cell>
          <cell r="E49">
            <v>110.17171717171718</v>
          </cell>
          <cell r="H49">
            <v>349.70059880239523</v>
          </cell>
          <cell r="K49">
            <v>208.34716124148372</v>
          </cell>
          <cell r="N49">
            <v>250.70691281498449</v>
          </cell>
          <cell r="Q49">
            <v>1729</v>
          </cell>
          <cell r="T49">
            <v>354.36017786561263</v>
          </cell>
          <cell r="W49">
            <v>3213.3608247422681</v>
          </cell>
          <cell r="AC49">
            <v>298.31751021691292</v>
          </cell>
        </row>
        <row r="50">
          <cell r="B50">
            <v>159.35990190067443</v>
          </cell>
          <cell r="E50">
            <v>109.03234686854783</v>
          </cell>
          <cell r="H50">
            <v>355.00192901234567</v>
          </cell>
          <cell r="K50">
            <v>208.6178764938708</v>
          </cell>
          <cell r="N50">
            <v>256.84447144592951</v>
          </cell>
          <cell r="Q50">
            <v>1907.2227979274612</v>
          </cell>
          <cell r="T50">
            <v>352.18673817649926</v>
          </cell>
          <cell r="W50">
            <v>3217.2435233160622</v>
          </cell>
          <cell r="AC50">
            <v>296.43199747554434</v>
          </cell>
        </row>
        <row r="51">
          <cell r="B51">
            <v>162.10047846889952</v>
          </cell>
          <cell r="E51">
            <v>110.1949860724234</v>
          </cell>
          <cell r="H51">
            <v>360.01560671088566</v>
          </cell>
          <cell r="K51">
            <v>201.89073634204274</v>
          </cell>
          <cell r="N51">
            <v>251.10747725174733</v>
          </cell>
          <cell r="Q51">
            <v>1879.0505050505051</v>
          </cell>
          <cell r="T51">
            <v>362.65794669299112</v>
          </cell>
          <cell r="W51">
            <v>3171.0552763819096</v>
          </cell>
          <cell r="AC51">
            <v>298.81574016239853</v>
          </cell>
        </row>
        <row r="52">
          <cell r="B52">
            <v>162.54380664652567</v>
          </cell>
          <cell r="E52">
            <v>108.57218543046358</v>
          </cell>
          <cell r="H52">
            <v>357.80718701700152</v>
          </cell>
          <cell r="K52">
            <v>191.22719154364862</v>
          </cell>
          <cell r="N52">
            <v>244.26827105763141</v>
          </cell>
          <cell r="Q52">
            <v>1897.8102564102564</v>
          </cell>
          <cell r="T52">
            <v>367.51600196947317</v>
          </cell>
          <cell r="W52">
            <v>3166.24</v>
          </cell>
          <cell r="AC52">
            <v>305.10738255033556</v>
          </cell>
        </row>
        <row r="53">
          <cell r="B53">
            <v>159.7350680070964</v>
          </cell>
          <cell r="E53">
            <v>107.23376623376623</v>
          </cell>
          <cell r="H53">
            <v>358.7404725609756</v>
          </cell>
          <cell r="K53">
            <v>191.9381412967526</v>
          </cell>
          <cell r="N53">
            <v>250.21276595744681</v>
          </cell>
          <cell r="Q53">
            <v>1918.4183673469388</v>
          </cell>
          <cell r="T53">
            <v>368.37798343886993</v>
          </cell>
          <cell r="W53">
            <v>3201.9492385786803</v>
          </cell>
          <cell r="AC53">
            <v>301.06218274111677</v>
          </cell>
        </row>
        <row r="54">
          <cell r="B54">
            <v>160.46041055718476</v>
          </cell>
          <cell r="E54">
            <v>108.47154471544715</v>
          </cell>
          <cell r="H54">
            <v>359.83753822629967</v>
          </cell>
          <cell r="K54">
            <v>189.87438752783964</v>
          </cell>
          <cell r="N54">
            <v>251.46748278500382</v>
          </cell>
          <cell r="Q54">
            <v>2010.4126984126983</v>
          </cell>
          <cell r="T54">
            <v>370.33365806137363</v>
          </cell>
          <cell r="W54">
            <v>3177.5820895522388</v>
          </cell>
          <cell r="AC54">
            <v>299.73724884080372</v>
          </cell>
        </row>
        <row r="55">
          <cell r="B55">
            <v>158.24638519375361</v>
          </cell>
          <cell r="E55">
            <v>113.70576271186441</v>
          </cell>
          <cell r="H55">
            <v>361.59409020217731</v>
          </cell>
          <cell r="K55">
            <v>188.39307116104868</v>
          </cell>
          <cell r="N55">
            <v>249.41611947985066</v>
          </cell>
          <cell r="Q55">
            <v>2074.7580645161293</v>
          </cell>
          <cell r="T55">
            <v>374.13843888070693</v>
          </cell>
          <cell r="W55">
            <v>3139.6390243902438</v>
          </cell>
          <cell r="AC55">
            <v>302.33967474685488</v>
          </cell>
        </row>
        <row r="56">
          <cell r="B56">
            <v>158.3698296836983</v>
          </cell>
          <cell r="E56">
            <v>114.46269781461945</v>
          </cell>
          <cell r="H56">
            <v>358.92137877614255</v>
          </cell>
          <cell r="K56">
            <v>198.21396493146406</v>
          </cell>
          <cell r="N56">
            <v>257.27640086206895</v>
          </cell>
          <cell r="Q56">
            <v>2121.9277777777779</v>
          </cell>
          <cell r="T56">
            <v>366.61108386463951</v>
          </cell>
          <cell r="W56">
            <v>3077.7621359223299</v>
          </cell>
          <cell r="AC56">
            <v>305.07996237064913</v>
          </cell>
        </row>
        <row r="57">
          <cell r="B57">
            <v>161.615099009901</v>
          </cell>
          <cell r="E57">
            <v>120.19005613472333</v>
          </cell>
          <cell r="H57">
            <v>360.01634877384197</v>
          </cell>
          <cell r="K57">
            <v>197.11757131150739</v>
          </cell>
          <cell r="N57">
            <v>251.37811078405139</v>
          </cell>
          <cell r="Q57">
            <v>2110.6033519553071</v>
          </cell>
          <cell r="T57">
            <v>374.69702970297027</v>
          </cell>
          <cell r="W57">
            <v>3048.5024154589373</v>
          </cell>
          <cell r="AC57">
            <v>302.66144691512682</v>
          </cell>
        </row>
        <row r="58">
          <cell r="B58">
            <v>166.36363636363637</v>
          </cell>
          <cell r="E58">
            <v>111.25888324873097</v>
          </cell>
          <cell r="H58">
            <v>361.13716295427901</v>
          </cell>
          <cell r="K58">
            <v>193.37642204311442</v>
          </cell>
          <cell r="N58">
            <v>248.52205690420257</v>
          </cell>
          <cell r="Q58">
            <v>2124.1022727272725</v>
          </cell>
          <cell r="T58">
            <v>376.18209408194235</v>
          </cell>
          <cell r="W58">
            <v>2998.5633802816901</v>
          </cell>
          <cell r="AC58">
            <v>305.57524975829841</v>
          </cell>
        </row>
        <row r="59">
          <cell r="B59">
            <v>166.66879387364389</v>
          </cell>
          <cell r="E59">
            <v>104.68354430379746</v>
          </cell>
          <cell r="H59">
            <v>365.8535414165666</v>
          </cell>
          <cell r="K59">
            <v>196.6730121833921</v>
          </cell>
          <cell r="N59">
            <v>249.6257891202149</v>
          </cell>
          <cell r="Q59">
            <v>2124.1022727272725</v>
          </cell>
          <cell r="T59">
            <v>374.02791625124627</v>
          </cell>
          <cell r="W59">
            <v>2985.7746478873241</v>
          </cell>
          <cell r="AC59">
            <v>304.1284463185209</v>
          </cell>
        </row>
        <row r="60">
          <cell r="B60">
            <v>171.76813391196529</v>
          </cell>
          <cell r="E60">
            <v>106.33838690115222</v>
          </cell>
          <cell r="H60">
            <v>366</v>
          </cell>
          <cell r="K60">
            <v>193.9251929546804</v>
          </cell>
          <cell r="N60">
            <v>248.45243949786462</v>
          </cell>
          <cell r="Q60">
            <v>2207.4917127071822</v>
          </cell>
          <cell r="T60">
            <v>367.77929022848809</v>
          </cell>
          <cell r="W60">
            <v>2971.5068493150684</v>
          </cell>
          <cell r="AC60">
            <v>302.14150635800456</v>
          </cell>
        </row>
        <row r="61">
          <cell r="B61">
            <v>169.20660146699265</v>
          </cell>
          <cell r="E61">
            <v>110.20546244568591</v>
          </cell>
          <cell r="H61">
            <v>364.97355769230768</v>
          </cell>
          <cell r="K61">
            <v>189.45320392983572</v>
          </cell>
          <cell r="N61">
            <v>252.67351686700272</v>
          </cell>
          <cell r="Q61">
            <v>2174.6999999999998</v>
          </cell>
          <cell r="T61">
            <v>367.09253731343284</v>
          </cell>
          <cell r="W61">
            <v>2935.590909090909</v>
          </cell>
          <cell r="AC61">
            <v>304.27323850479655</v>
          </cell>
        </row>
        <row r="62">
          <cell r="B62">
            <v>160.47761194029852</v>
          </cell>
          <cell r="E62">
            <v>105.88776655443323</v>
          </cell>
          <cell r="H62">
            <v>363.70892018779341</v>
          </cell>
          <cell r="K62">
            <v>188.49303114773966</v>
          </cell>
          <cell r="N62">
            <v>255.06504275719098</v>
          </cell>
          <cell r="Q62">
            <v>2156.9832402234638</v>
          </cell>
          <cell r="T62">
            <v>364.20676139147474</v>
          </cell>
          <cell r="W62">
            <v>2892.716894977169</v>
          </cell>
          <cell r="AC62">
            <v>303.43801652892563</v>
          </cell>
        </row>
        <row r="63">
          <cell r="B63">
            <v>164.01343784994401</v>
          </cell>
          <cell r="E63">
            <v>112.78251121076234</v>
          </cell>
          <cell r="H63">
            <v>359.46428571428572</v>
          </cell>
          <cell r="K63">
            <v>179.75032245456322</v>
          </cell>
          <cell r="N63">
            <v>247.76903273262229</v>
          </cell>
          <cell r="Q63">
            <v>2211</v>
          </cell>
          <cell r="T63">
            <v>367.81098466105885</v>
          </cell>
          <cell r="W63">
            <v>2853.0403587443948</v>
          </cell>
          <cell r="AC63">
            <v>305.98333333333335</v>
          </cell>
        </row>
        <row r="64">
          <cell r="B64">
            <v>167.70752089136491</v>
          </cell>
          <cell r="E64">
            <v>110.96646509070918</v>
          </cell>
          <cell r="H64">
            <v>366</v>
          </cell>
          <cell r="K64">
            <v>173.33107642873537</v>
          </cell>
          <cell r="N64">
            <v>242.56725632197555</v>
          </cell>
          <cell r="Q64">
            <v>2194.0540540540542</v>
          </cell>
          <cell r="T64">
            <v>368.70843611248148</v>
          </cell>
          <cell r="W64">
            <v>2861.1607142857142</v>
          </cell>
          <cell r="AC64">
            <v>311.37217272104181</v>
          </cell>
        </row>
        <row r="65">
          <cell r="B65">
            <v>164.28571428571428</v>
          </cell>
          <cell r="E65">
            <v>111.49499443826474</v>
          </cell>
          <cell r="H65">
            <v>362.94393638170976</v>
          </cell>
          <cell r="K65">
            <v>173.60650658404339</v>
          </cell>
          <cell r="N65">
            <v>246.12730061349694</v>
          </cell>
          <cell r="Q65">
            <v>2222.2340425531916</v>
          </cell>
          <cell r="T65">
            <v>370.46341463414632</v>
          </cell>
          <cell r="W65">
            <v>2875.8333333333335</v>
          </cell>
          <cell r="AC65">
            <v>302.60086985613918</v>
          </cell>
        </row>
        <row r="66">
          <cell r="B66">
            <v>164.90109890109889</v>
          </cell>
          <cell r="E66">
            <v>114.80083983203359</v>
          </cell>
          <cell r="H66">
            <v>367.32502011263074</v>
          </cell>
          <cell r="K66">
            <v>171.89623049408436</v>
          </cell>
          <cell r="N66">
            <v>247.72696897374701</v>
          </cell>
          <cell r="Q66">
            <v>2261.311475409836</v>
          </cell>
          <cell r="T66">
            <v>386.07213438735175</v>
          </cell>
          <cell r="W66">
            <v>2816.3097345132742</v>
          </cell>
          <cell r="AC66">
            <v>306.39946109801281</v>
          </cell>
        </row>
        <row r="67">
          <cell r="B67">
            <v>164.72380952380954</v>
          </cell>
          <cell r="E67">
            <v>115.43004513217279</v>
          </cell>
          <cell r="H67">
            <v>364.96149169031213</v>
          </cell>
          <cell r="K67">
            <v>170.65739192739431</v>
          </cell>
          <cell r="N67">
            <v>243.18192698982645</v>
          </cell>
          <cell r="Q67">
            <v>2282.9508196721313</v>
          </cell>
          <cell r="T67">
            <v>389.22657411998017</v>
          </cell>
          <cell r="W67">
            <v>2865.2600896860986</v>
          </cell>
          <cell r="AC67">
            <v>303.55631510416669</v>
          </cell>
        </row>
        <row r="68">
          <cell r="B68">
            <v>162.40088593576965</v>
          </cell>
          <cell r="E68">
            <v>117.00780695528744</v>
          </cell>
          <cell r="H68">
            <v>362.86029411764707</v>
          </cell>
          <cell r="K68">
            <v>181.43013976269899</v>
          </cell>
          <cell r="N68">
            <v>253.69384673461684</v>
          </cell>
          <cell r="Q68">
            <v>2295.4945054945056</v>
          </cell>
          <cell r="T68">
            <v>406.10712530712533</v>
          </cell>
          <cell r="W68">
            <v>2820.5714285714284</v>
          </cell>
          <cell r="AC68">
            <v>304.46475195822455</v>
          </cell>
        </row>
        <row r="69">
          <cell r="B69">
            <v>164.91575302942874</v>
          </cell>
          <cell r="E69">
            <v>120.32085561497327</v>
          </cell>
          <cell r="H69">
            <v>362.01431492842534</v>
          </cell>
          <cell r="K69">
            <v>182.64719456433485</v>
          </cell>
          <cell r="N69">
            <v>248.75075528700907</v>
          </cell>
          <cell r="Q69">
            <v>2333.5955056179773</v>
          </cell>
          <cell r="T69">
            <v>405.35267633816909</v>
          </cell>
          <cell r="W69">
            <v>2735.2850877192982</v>
          </cell>
          <cell r="AC69">
            <v>308.52988047808765</v>
          </cell>
        </row>
        <row r="70">
          <cell r="B70">
            <v>162.08870490833826</v>
          </cell>
          <cell r="E70">
            <v>110.48410404624278</v>
          </cell>
          <cell r="H70">
            <v>365.1502057613169</v>
          </cell>
          <cell r="K70">
            <v>180.89460890702318</v>
          </cell>
          <cell r="N70">
            <v>247.88025767336111</v>
          </cell>
          <cell r="Q70">
            <v>2350.9942857142855</v>
          </cell>
          <cell r="T70">
            <v>403.51489985344409</v>
          </cell>
          <cell r="W70">
            <v>2699.844827586207</v>
          </cell>
          <cell r="AC70">
            <v>304.3028894055131</v>
          </cell>
        </row>
        <row r="71">
          <cell r="B71">
            <v>168.49849849849849</v>
          </cell>
          <cell r="E71">
            <v>105.64965986394557</v>
          </cell>
          <cell r="H71">
            <v>359.38688789963578</v>
          </cell>
          <cell r="K71">
            <v>184.15073779795688</v>
          </cell>
          <cell r="N71">
            <v>257.5810401579987</v>
          </cell>
          <cell r="Q71">
            <v>2319.0344827586205</v>
          </cell>
          <cell r="T71">
            <v>413.34555229716523</v>
          </cell>
          <cell r="W71">
            <v>2734.1048034934497</v>
          </cell>
          <cell r="AC71">
            <v>305.01512096774195</v>
          </cell>
        </row>
        <row r="72">
          <cell r="B72">
            <v>176.06521739130434</v>
          </cell>
          <cell r="E72">
            <v>109.94553514882837</v>
          </cell>
          <cell r="H72">
            <v>363.20197044334975</v>
          </cell>
          <cell r="K72">
            <v>185.13491627779302</v>
          </cell>
          <cell r="N72">
            <v>254.91731366459626</v>
          </cell>
          <cell r="Q72">
            <v>2416.2395209580836</v>
          </cell>
          <cell r="T72">
            <v>423.34092058674759</v>
          </cell>
          <cell r="W72">
            <v>2727.2340425531916</v>
          </cell>
          <cell r="AC72">
            <v>304.88914626075444</v>
          </cell>
        </row>
        <row r="73">
          <cell r="B73">
            <v>176.59610705596108</v>
          </cell>
          <cell r="E73">
            <v>110.68208469055375</v>
          </cell>
          <cell r="H73">
            <v>363.7838400666389</v>
          </cell>
          <cell r="K73">
            <v>185.87912860154603</v>
          </cell>
          <cell r="N73">
            <v>259.33985904463589</v>
          </cell>
          <cell r="Q73">
            <v>2543.5792682926831</v>
          </cell>
          <cell r="T73">
            <v>410.33035270740191</v>
          </cell>
          <cell r="W73">
            <v>2789.3421052631579</v>
          </cell>
          <cell r="AC73">
            <v>303.08314087759817</v>
          </cell>
        </row>
        <row r="74">
          <cell r="B74">
            <v>167.95402951191826</v>
          </cell>
          <cell r="E74">
            <v>112.25846925972397</v>
          </cell>
          <cell r="H74">
            <v>366.52528207271206</v>
          </cell>
          <cell r="K74">
            <v>186.9257329607351</v>
          </cell>
          <cell r="N74">
            <v>263.89641693811075</v>
          </cell>
          <cell r="Q74">
            <v>2594.4207317073169</v>
          </cell>
          <cell r="T74">
            <v>406.23280943025543</v>
          </cell>
          <cell r="W74">
            <v>2915.1304347826085</v>
          </cell>
          <cell r="AC74">
            <v>302.44379276637341</v>
          </cell>
        </row>
        <row r="75">
          <cell r="B75">
            <v>171.7130242825607</v>
          </cell>
          <cell r="E75">
            <v>117.09664153529815</v>
          </cell>
          <cell r="H75">
            <v>371.36808510638298</v>
          </cell>
          <cell r="K75">
            <v>178.89971267031237</v>
          </cell>
          <cell r="N75">
            <v>254.17098710254118</v>
          </cell>
          <cell r="Q75">
            <v>2563.1626506024095</v>
          </cell>
          <cell r="T75">
            <v>407.6160234489497</v>
          </cell>
          <cell r="W75">
            <v>2903.6883116883118</v>
          </cell>
          <cell r="AC75">
            <v>306.92743009320907</v>
          </cell>
        </row>
        <row r="76">
          <cell r="B76">
            <v>169.44072447859494</v>
          </cell>
          <cell r="E76">
            <v>116.76203389830509</v>
          </cell>
          <cell r="H76">
            <v>368.87802804929879</v>
          </cell>
          <cell r="K76">
            <v>173.64944767841592</v>
          </cell>
          <cell r="N76">
            <v>251.77407547646095</v>
          </cell>
          <cell r="Q76">
            <v>2696.3874999999998</v>
          </cell>
          <cell r="T76">
            <v>400.43008169149448</v>
          </cell>
          <cell r="W76">
            <v>2881.1688311688313</v>
          </cell>
          <cell r="AC76">
            <v>312.66826593557232</v>
          </cell>
        </row>
        <row r="77">
          <cell r="B77">
            <v>172.59829059829059</v>
          </cell>
          <cell r="E77">
            <v>119.25452016689847</v>
          </cell>
          <cell r="H77">
            <v>373.97033898305085</v>
          </cell>
          <cell r="K77">
            <v>175.93734290023309</v>
          </cell>
          <cell r="N77">
            <v>253.55949367088607</v>
          </cell>
          <cell r="Q77">
            <v>2762.8896103896104</v>
          </cell>
          <cell r="T77">
            <v>398.52567121997174</v>
          </cell>
          <cell r="W77">
            <v>2904.413043478261</v>
          </cell>
          <cell r="AC77">
            <v>308.77492497499168</v>
          </cell>
        </row>
        <row r="78">
          <cell r="B78">
            <v>175.12686155543298</v>
          </cell>
          <cell r="E78">
            <v>111.97067039106145</v>
          </cell>
          <cell r="H78">
            <v>376.24037639007702</v>
          </cell>
          <cell r="K78">
            <v>173.65383382925154</v>
          </cell>
          <cell r="N78">
            <v>250.77691425659319</v>
          </cell>
          <cell r="Q78">
            <v>2770.6</v>
          </cell>
          <cell r="T78">
            <v>390.67329939842665</v>
          </cell>
          <cell r="W78">
            <v>2897.4127659574469</v>
          </cell>
          <cell r="AC78">
            <v>310.87357478202551</v>
          </cell>
        </row>
        <row r="79">
          <cell r="B79">
            <v>173.10592069527431</v>
          </cell>
          <cell r="E79">
            <v>113.99852398523986</v>
          </cell>
          <cell r="H79">
            <v>376.59957627118644</v>
          </cell>
          <cell r="K79">
            <v>176.79445274561076</v>
          </cell>
          <cell r="N79">
            <v>251.61298735167557</v>
          </cell>
          <cell r="Q79">
            <v>2706.7612903225809</v>
          </cell>
          <cell r="T79">
            <v>385.37053979871911</v>
          </cell>
          <cell r="W79">
            <v>2872.9620253164558</v>
          </cell>
          <cell r="AC79">
            <v>307.86163522012578</v>
          </cell>
        </row>
        <row r="80">
          <cell r="B80">
            <v>174.66743515850143</v>
          </cell>
          <cell r="E80">
            <v>121.49501661129568</v>
          </cell>
          <cell r="H80">
            <v>371.0781383432963</v>
          </cell>
          <cell r="K80">
            <v>186.38058618688333</v>
          </cell>
          <cell r="N80">
            <v>256.54397705544932</v>
          </cell>
          <cell r="Q80">
            <v>2786.2236842105262</v>
          </cell>
          <cell r="T80">
            <v>384.66771441400988</v>
          </cell>
          <cell r="W80">
            <v>2872.4201680672268</v>
          </cell>
          <cell r="AC80">
            <v>304.12387612387613</v>
          </cell>
        </row>
        <row r="81">
          <cell r="B81">
            <v>174.3447860156721</v>
          </cell>
          <cell r="E81">
            <v>121.01298701298701</v>
          </cell>
          <cell r="H81">
            <v>371.01213697442569</v>
          </cell>
          <cell r="K81">
            <v>187.78513850212516</v>
          </cell>
          <cell r="N81">
            <v>254.14177215189872</v>
          </cell>
          <cell r="Q81">
            <v>2796.4144736842104</v>
          </cell>
          <cell r="T81">
            <v>377.84645842498901</v>
          </cell>
          <cell r="W81">
            <v>2801.5863453815259</v>
          </cell>
          <cell r="AC81">
            <v>307.46826222684706</v>
          </cell>
        </row>
        <row r="82">
          <cell r="B82">
            <v>170.32325724861198</v>
          </cell>
          <cell r="E82">
            <v>116.68604651162791</v>
          </cell>
          <cell r="H82">
            <v>374.76106970626915</v>
          </cell>
          <cell r="K82">
            <v>190.41885625965998</v>
          </cell>
          <cell r="N82">
            <v>256.38382099827885</v>
          </cell>
          <cell r="Q82">
            <v>2873.24</v>
          </cell>
          <cell r="T82">
            <v>374.78806228373702</v>
          </cell>
          <cell r="W82">
            <v>2814.0241935483873</v>
          </cell>
          <cell r="AC82">
            <v>305.96827634825519</v>
          </cell>
        </row>
        <row r="83">
          <cell r="B83">
            <v>175.23490378234905</v>
          </cell>
          <cell r="E83">
            <v>108.29370629370629</v>
          </cell>
          <cell r="H83">
            <v>368.4958641706574</v>
          </cell>
          <cell r="K83">
            <v>194.6611686613698</v>
          </cell>
          <cell r="N83">
            <v>253.48856851609145</v>
          </cell>
          <cell r="Q83">
            <v>2938.7837837837837</v>
          </cell>
          <cell r="T83">
            <v>372.04935622317595</v>
          </cell>
          <cell r="W83">
            <v>2800.24</v>
          </cell>
          <cell r="AC83">
            <v>310.16024486856321</v>
          </cell>
        </row>
        <row r="84">
          <cell r="B84">
            <v>175.41880341880341</v>
          </cell>
          <cell r="E84">
            <v>108.02787456445994</v>
          </cell>
          <cell r="H84">
            <v>369.55660783469654</v>
          </cell>
          <cell r="K84">
            <v>195.69392453207888</v>
          </cell>
          <cell r="N84">
            <v>254.70574579222287</v>
          </cell>
          <cell r="Q84">
            <v>2946.1176470588234</v>
          </cell>
          <cell r="T84">
            <v>362.83014861995753</v>
          </cell>
          <cell r="W84">
            <v>2787.7976190476193</v>
          </cell>
          <cell r="AC84">
            <v>300.41666666666669</v>
          </cell>
        </row>
        <row r="85">
          <cell r="B85">
            <v>181</v>
          </cell>
          <cell r="E85">
            <v>111.24406047516199</v>
          </cell>
          <cell r="H85">
            <v>371.99531516183987</v>
          </cell>
          <cell r="K85">
            <v>198.79809660253787</v>
          </cell>
          <cell r="N85">
            <v>259.38536585365853</v>
          </cell>
          <cell r="Q85">
            <v>2875.3333333333335</v>
          </cell>
          <cell r="T85">
            <v>357.09166666666664</v>
          </cell>
          <cell r="W85">
            <v>2779.2629482071711</v>
          </cell>
          <cell r="AC85">
            <v>300.23216187433439</v>
          </cell>
        </row>
        <row r="86">
          <cell r="B86">
            <v>178.18944099378882</v>
          </cell>
          <cell r="E86">
            <v>111.28437917222963</v>
          </cell>
          <cell r="H86">
            <v>371.47928994082838</v>
          </cell>
          <cell r="K86">
            <v>198.80370911656505</v>
          </cell>
          <cell r="N86">
            <v>262.01830498702799</v>
          </cell>
          <cell r="Q86">
            <v>2911.0451612903225</v>
          </cell>
          <cell r="T86">
            <v>364.84740802675583</v>
          </cell>
          <cell r="W86">
            <v>2763.49609375</v>
          </cell>
          <cell r="AC86">
            <v>305.27156549520765</v>
          </cell>
        </row>
        <row r="87">
          <cell r="B87">
            <v>176.8254349130174</v>
          </cell>
          <cell r="E87">
            <v>118.74719101123596</v>
          </cell>
          <cell r="H87">
            <v>371.73940411246326</v>
          </cell>
          <cell r="K87">
            <v>191.89648012655724</v>
          </cell>
          <cell r="N87">
            <v>256.31836850304489</v>
          </cell>
          <cell r="Q87">
            <v>2943.1282051282051</v>
          </cell>
          <cell r="T87">
            <v>368.40254237288133</v>
          </cell>
          <cell r="W87">
            <v>2745.3515625</v>
          </cell>
          <cell r="AC87">
            <v>304.3036984352774</v>
          </cell>
        </row>
        <row r="88">
          <cell r="B88">
            <v>175.04796839729119</v>
          </cell>
          <cell r="E88">
            <v>112.74093605800923</v>
          </cell>
          <cell r="H88">
            <v>366.48133116883116</v>
          </cell>
          <cell r="K88">
            <v>188.03300169861683</v>
          </cell>
          <cell r="N88">
            <v>252.19407757542055</v>
          </cell>
          <cell r="Q88">
            <v>2968.5</v>
          </cell>
          <cell r="T88">
            <v>377.61843790012801</v>
          </cell>
          <cell r="W88">
            <v>2714.3774319066147</v>
          </cell>
          <cell r="AC88">
            <v>307.40763413755849</v>
          </cell>
        </row>
        <row r="89">
          <cell r="B89">
            <v>173.80581459133296</v>
          </cell>
          <cell r="E89">
            <v>119.84210526315789</v>
          </cell>
          <cell r="H89">
            <v>373.29876346230554</v>
          </cell>
          <cell r="K89">
            <v>188.49306883365202</v>
          </cell>
          <cell r="N89">
            <v>248.2995510814855</v>
          </cell>
          <cell r="Q89">
            <v>2911.0451612903225</v>
          </cell>
          <cell r="T89">
            <v>385.9878945092953</v>
          </cell>
          <cell r="W89">
            <v>2683.899613899614</v>
          </cell>
          <cell r="AC89">
            <v>302.63891779396459</v>
          </cell>
        </row>
        <row r="90">
          <cell r="B90">
            <v>172.07310267857142</v>
          </cell>
          <cell r="E90">
            <v>118.95979899497488</v>
          </cell>
          <cell r="H90">
            <v>376.24200000000002</v>
          </cell>
          <cell r="K90">
            <v>187.66697199055102</v>
          </cell>
          <cell r="N90">
            <v>251.18535846979498</v>
          </cell>
          <cell r="Q90">
            <v>2974.9673202614381</v>
          </cell>
          <cell r="T90">
            <v>386.52686762778507</v>
          </cell>
          <cell r="W90">
            <v>2636.7230769230769</v>
          </cell>
          <cell r="AC90">
            <v>299.50308430431801</v>
          </cell>
        </row>
        <row r="91">
          <cell r="B91">
            <v>170.57080610021785</v>
          </cell>
          <cell r="E91">
            <v>121.63427697016067</v>
          </cell>
          <cell r="H91">
            <v>376.81602842479276</v>
          </cell>
          <cell r="K91">
            <v>191.0901369728509</v>
          </cell>
          <cell r="N91">
            <v>249.13587934135879</v>
          </cell>
          <cell r="Q91">
            <v>3007.5592105263158</v>
          </cell>
          <cell r="T91">
            <v>386.21532364597095</v>
          </cell>
          <cell r="W91">
            <v>2638.7159533073932</v>
          </cell>
          <cell r="AC91">
            <v>298.39457133399537</v>
          </cell>
        </row>
        <row r="92">
          <cell r="B92">
            <v>175.60583941605839</v>
          </cell>
          <cell r="E92">
            <v>126.84601769911504</v>
          </cell>
          <cell r="H92">
            <v>375.35869136775722</v>
          </cell>
          <cell r="K92">
            <v>201.91905669121056</v>
          </cell>
          <cell r="N92">
            <v>253.46170520231215</v>
          </cell>
          <cell r="Q92">
            <v>3029.0816326530612</v>
          </cell>
          <cell r="T92">
            <v>394.1933272394881</v>
          </cell>
          <cell r="W92">
            <v>2627.6858237547895</v>
          </cell>
          <cell r="AC92">
            <v>302.18842530282637</v>
          </cell>
        </row>
        <row r="93">
          <cell r="B93">
            <v>172.3025974025974</v>
          </cell>
          <cell r="E93">
            <v>122.11267605633803</v>
          </cell>
          <cell r="H93">
            <v>371.25145971195019</v>
          </cell>
          <cell r="K93">
            <v>203.10428773362651</v>
          </cell>
          <cell r="N93">
            <v>251.6328947368421</v>
          </cell>
          <cell r="Q93">
            <v>3005.5743243243242</v>
          </cell>
          <cell r="T93">
            <v>398.79010082493124</v>
          </cell>
          <cell r="W93">
            <v>2630.7368421052633</v>
          </cell>
          <cell r="AC93">
            <v>298.56769596199524</v>
          </cell>
        </row>
        <row r="94">
          <cell r="B94">
            <v>170.7017543859649</v>
          </cell>
          <cell r="E94">
            <v>121.15068493150685</v>
          </cell>
          <cell r="H94">
            <v>362.91983282674772</v>
          </cell>
          <cell r="K94">
            <v>207.30766341096918</v>
          </cell>
          <cell r="N94">
            <v>256.51601898546426</v>
          </cell>
          <cell r="Q94">
            <v>3067.7586206896553</v>
          </cell>
          <cell r="T94">
            <v>410.90229079008884</v>
          </cell>
          <cell r="W94">
            <v>2621.3619402985073</v>
          </cell>
          <cell r="AC94">
            <v>300.37830508474576</v>
          </cell>
        </row>
        <row r="95">
          <cell r="B95">
            <v>175.68763102725367</v>
          </cell>
          <cell r="E95">
            <v>111.61287553648069</v>
          </cell>
          <cell r="H95">
            <v>365.27279521674143</v>
          </cell>
          <cell r="K95">
            <v>211.50180505415162</v>
          </cell>
          <cell r="N95">
            <v>255.83579638752053</v>
          </cell>
          <cell r="Q95">
            <v>3098.7021276595747</v>
          </cell>
          <cell r="T95">
            <v>410.625</v>
          </cell>
          <cell r="W95">
            <v>2630.1123595505619</v>
          </cell>
          <cell r="AC95">
            <v>304.13076135199725</v>
          </cell>
        </row>
        <row r="96">
          <cell r="B96">
            <v>180.3279151943463</v>
          </cell>
          <cell r="E96">
            <v>113.76259607173355</v>
          </cell>
          <cell r="H96">
            <v>365.55052790346906</v>
          </cell>
          <cell r="K96">
            <v>216.02270815811607</v>
          </cell>
          <cell r="N96">
            <v>262.13126599427972</v>
          </cell>
          <cell r="T96">
            <v>411.0749506903353</v>
          </cell>
          <cell r="W96">
            <v>2648.5692883895131</v>
          </cell>
          <cell r="AC96">
            <v>303.68460490463218</v>
          </cell>
        </row>
        <row r="97">
          <cell r="B97">
            <v>188.40338504936531</v>
          </cell>
          <cell r="E97">
            <v>114.5925925925926</v>
          </cell>
          <cell r="H97">
            <v>361.23711340206188</v>
          </cell>
          <cell r="K97">
            <v>218.0721909789969</v>
          </cell>
          <cell r="N97">
            <v>263.55289898386133</v>
          </cell>
          <cell r="T97">
            <v>418.01575578532743</v>
          </cell>
          <cell r="W97">
            <v>2689.709923664122</v>
          </cell>
          <cell r="AC97">
            <v>303.36372745490979</v>
          </cell>
        </row>
        <row r="98">
          <cell r="B98">
            <v>177.2245398773006</v>
          </cell>
          <cell r="E98">
            <v>111.68529411764706</v>
          </cell>
          <cell r="H98">
            <v>362.99743964886613</v>
          </cell>
          <cell r="K98">
            <v>216.79944913065933</v>
          </cell>
          <cell r="N98">
            <v>261.20370911214951</v>
          </cell>
          <cell r="T98">
            <v>424.58437656484728</v>
          </cell>
          <cell r="W98">
            <v>2624.695652173913</v>
          </cell>
          <cell r="AC98">
            <v>306.25934579439252</v>
          </cell>
        </row>
        <row r="99">
          <cell r="B99">
            <v>171.2815864022663</v>
          </cell>
          <cell r="E99">
            <v>106.91381668946649</v>
          </cell>
          <cell r="H99">
            <v>362.62042738138354</v>
          </cell>
          <cell r="K99">
            <v>211.48635036914095</v>
          </cell>
          <cell r="N99">
            <v>255.76560930099038</v>
          </cell>
          <cell r="T99">
            <v>421.71679197994985</v>
          </cell>
          <cell r="W99">
            <v>2643.623188405797</v>
          </cell>
          <cell r="AC99">
            <v>308.07914865314268</v>
          </cell>
        </row>
        <row r="100">
          <cell r="B100">
            <v>172.33781512605043</v>
          </cell>
          <cell r="E100">
            <v>109.4054054054054</v>
          </cell>
          <cell r="H100">
            <v>371.44969347277316</v>
          </cell>
          <cell r="K100">
            <v>204.86658506731945</v>
          </cell>
          <cell r="N100">
            <v>247.52783476952538</v>
          </cell>
          <cell r="T100">
            <v>423.38531187122737</v>
          </cell>
          <cell r="W100">
            <v>2641.2661870503598</v>
          </cell>
          <cell r="AC100">
            <v>309.22534745201853</v>
          </cell>
        </row>
        <row r="101">
          <cell r="B101">
            <v>169.83858898984499</v>
          </cell>
          <cell r="E101">
            <v>115.84225352112676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Time, HD"/>
      <sheetName val="Chart Muster, HD"/>
      <sheetName val="Chart Time, CD"/>
      <sheetName val="Chart Muster, CD"/>
      <sheetName val="Chart Time, IS"/>
      <sheetName val="Chart Muster, IS"/>
      <sheetName val="Chart Time, CommW"/>
      <sheetName val="Chart Muster, CommW"/>
      <sheetName val="Chart Time, Super"/>
      <sheetName val="Chart Muster, Super"/>
      <sheetName val="Chart Time, Parole"/>
      <sheetName val="Chart Muster, Parole"/>
      <sheetName val="Chart Time, PDC"/>
      <sheetName val="Chart Muster, PDC"/>
      <sheetName val="Chart Time, PRC"/>
      <sheetName val="Chart Muster, PRC"/>
      <sheetName val="Chart Time, ExtSuper"/>
      <sheetName val="Chart Muster, ExtSuper"/>
      <sheetName val="Est Time Waiting, SimMuster"/>
      <sheetName val="CPS Sim Data"/>
      <sheetName val="Remittal Fcast"/>
      <sheetName val="Month"/>
      <sheetName val="CPS Sim Data2"/>
      <sheetName val="Month2"/>
      <sheetName val="CPS Sim Data3"/>
      <sheetName val="Month3"/>
      <sheetName val="CPS Data4"/>
      <sheetName val="Reports"/>
      <sheetName val="Annual Summary_2012"/>
      <sheetName val="Annual Summary_2013"/>
      <sheetName val="Chart_Inflow_Indicator"/>
      <sheetName val="Chart_CPS_InflowFcast"/>
      <sheetName val="Annual Summary_2014"/>
      <sheetName val="NewStarts"/>
      <sheetName val="Times on"/>
      <sheetName val="Musters"/>
      <sheetName val="Ratio_CPS_Starts"/>
      <sheetName val="Ratio_CPS_Muster"/>
      <sheetName val="Chart_ComInflowFcast"/>
      <sheetName val="Chart_CPS_SubInflowFcast"/>
      <sheetName val="Chart_ComMusterFcast"/>
      <sheetName val="Chart_ComSubMusterFcast"/>
      <sheetName val="Chart NewStart Total"/>
      <sheetName val="Chart NewStart SubT"/>
      <sheetName val="Chart Musters SubT"/>
      <sheetName val="Chart OtherNewStart"/>
      <sheetName val="Chart Times On"/>
      <sheetName val="Chart Tomes On (2)"/>
      <sheetName val="ChartTotalMuster"/>
      <sheetName val="ChartOtherMuster"/>
      <sheetName val="ChartTotalStartComp1"/>
      <sheetName val="ChartOtherStartComp2"/>
      <sheetName val="ChartOtherStartComp3"/>
      <sheetName val="ChartOtherStartComp4"/>
      <sheetName val="ChartOtherStartComp5"/>
      <sheetName val="ChartRemitStart"/>
      <sheetName val="ChartTimesComp1"/>
      <sheetName val="ChartTimesComp2"/>
      <sheetName val="ChartTimesComp3"/>
      <sheetName val="ChartMusterComp1"/>
      <sheetName val="ChartMusterComp2"/>
      <sheetName val="ChartMusterComp3"/>
      <sheetName val="ChartMusterComp4"/>
      <sheetName val="ChartReportsComp1"/>
      <sheetName val="ChartReportsComp2"/>
      <sheetName val="ChartCourtServiceHoursComp"/>
      <sheetName val="Chart Time, Life Parole"/>
      <sheetName val="Chart Muster, LifeParole"/>
      <sheetName val="Sim_Muster_HD"/>
      <sheetName val="Chart_HD_Inflow"/>
      <sheetName val="Chart_HD_Time"/>
      <sheetName val="Chart_HD_Muster"/>
      <sheetName val="Sim_Muster_CD"/>
      <sheetName val="Chart_CD_Inflow"/>
      <sheetName val="Chart_CD_Time"/>
      <sheetName val="Chart_CD_Muster"/>
      <sheetName val="Sim_Muster_IS"/>
      <sheetName val="Chart_IS_Inflow"/>
      <sheetName val="Chart_IS_Time"/>
      <sheetName val="Chart_IS_Muster"/>
      <sheetName val="Sim_Muster_Comm"/>
      <sheetName val="Chart_Comm_Inflow"/>
      <sheetName val="Chart_Comm_Time"/>
      <sheetName val="Chart_Comm_Muster"/>
      <sheetName val="Chart_Comm_ratio"/>
      <sheetName val="Comm_Inflow_Fcast"/>
      <sheetName val="Sim_Muster_Super"/>
      <sheetName val="Chart_Super_Inflow"/>
      <sheetName val="Chart_Super_Time"/>
      <sheetName val="Chart_Super_Muster"/>
      <sheetName val="Sim_Muster_ExtSuper"/>
      <sheetName val="Chart_ExtSuper_Inflow"/>
      <sheetName val="Chart_ExtSuper_Time"/>
      <sheetName val="Chart_ExtSuper_Muster"/>
      <sheetName val="Sim_Muster_Parole"/>
      <sheetName val="Chart_Parole_Inflow"/>
      <sheetName val="Chart_Parole_Time"/>
      <sheetName val="Chart_Parole_Muster"/>
      <sheetName val="Sim_Muster_PDC"/>
      <sheetName val="Chart_PDC_Inflow"/>
      <sheetName val="Chart_PDC_Time"/>
      <sheetName val="Chart_PDC_Muster"/>
      <sheetName val="Chart_Inflow_Indi"/>
      <sheetName val="Chart_Ratio"/>
      <sheetName val="PDC_Inflow_Ratio_Fcast"/>
      <sheetName val="Sim_Muster_PRC"/>
      <sheetName val="Chart_PRC_Inflow"/>
      <sheetName val="Chart_PRC_Time"/>
      <sheetName val="Chart_PRC_Muster"/>
      <sheetName val="Chart_PRC_Ratio"/>
      <sheetName val="PRC_Inflow_Fcast"/>
      <sheetName val="Sim_Muster_LifeParole"/>
      <sheetName val="Chart_LifeP_Inflow"/>
      <sheetName val="Chart_LifeP_Time"/>
      <sheetName val="Chart_LifeP_Muster"/>
      <sheetName val="Chart HD"/>
      <sheetName val="Chart CD"/>
      <sheetName val="Chart IS"/>
      <sheetName val="Chart CPS"/>
      <sheetName val="Chart Super"/>
      <sheetName val="CPS_Data"/>
      <sheetName val="Chart WReport"/>
      <sheetName val="Chart_Written_ratio"/>
      <sheetName val="WReport_Fcast_Indi"/>
      <sheetName val="Chart OralReport"/>
      <sheetName val="Chart_Oral_ratio"/>
      <sheetName val="OralReport_Fcast"/>
      <sheetName val="Chart CSHours"/>
      <sheetName val="Chart_CourtS_ratio"/>
      <sheetName val="CourtServ_Hours_Fcast"/>
      <sheetName val="Chart PreRelease_Enq"/>
      <sheetName val="PreRelease_Enq_Fcast"/>
      <sheetName val="Chart HL Report"/>
      <sheetName val="HomeLeave_Report_Fcast"/>
      <sheetName val="HomeLeave_Report_Fcast2"/>
      <sheetName val="Chart ParoleConProg Report"/>
      <sheetName val="ParoleConProg_Report_Fca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96">
          <cell r="Q96">
            <v>3137.413043478261</v>
          </cell>
        </row>
        <row r="97">
          <cell r="Q97">
            <v>3028.905109489051</v>
          </cell>
        </row>
        <row r="98">
          <cell r="Q98">
            <v>3093.1037037037036</v>
          </cell>
        </row>
        <row r="99">
          <cell r="Q99">
            <v>3097.5652173913045</v>
          </cell>
        </row>
        <row r="100">
          <cell r="Q100">
            <v>3128.5661764705883</v>
          </cell>
        </row>
        <row r="101">
          <cell r="H101">
            <v>379.21732799417549</v>
          </cell>
          <cell r="K101">
            <v>203.89288854693339</v>
          </cell>
          <cell r="N101">
            <v>250.64274236743438</v>
          </cell>
          <cell r="Q101">
            <v>3199.1353383458645</v>
          </cell>
          <cell r="T101">
            <v>436.79048637092461</v>
          </cell>
          <cell r="W101">
            <v>2649.4623655913979</v>
          </cell>
          <cell r="AC101">
            <v>306.236328125</v>
          </cell>
        </row>
        <row r="102">
          <cell r="B102">
            <v>166.3200628601362</v>
          </cell>
          <cell r="E102">
            <v>114.69384835479256</v>
          </cell>
          <cell r="H102">
            <v>372.50975523235189</v>
          </cell>
          <cell r="K102">
            <v>204.05654978962133</v>
          </cell>
          <cell r="N102">
            <v>256.09348556077907</v>
          </cell>
          <cell r="Q102">
            <v>3137.0814814814817</v>
          </cell>
          <cell r="T102">
            <v>438.77866666666665</v>
          </cell>
          <cell r="W102">
            <v>2660.4516129032259</v>
          </cell>
          <cell r="Z102">
            <v>129.1137026239067</v>
          </cell>
          <cell r="AC102">
            <v>304.87220447284346</v>
          </cell>
        </row>
        <row r="103">
          <cell r="B103">
            <v>169.33983739837399</v>
          </cell>
          <cell r="E103">
            <v>117.04444444444445</v>
          </cell>
          <cell r="H103">
            <v>371.79248595505618</v>
          </cell>
          <cell r="K103">
            <v>206.03357396585309</v>
          </cell>
          <cell r="N103">
            <v>251.66173105397766</v>
          </cell>
          <cell r="Q103">
            <v>3234.3358208955224</v>
          </cell>
          <cell r="T103">
            <v>436.72404661016947</v>
          </cell>
          <cell r="W103">
            <v>2649.6382978723404</v>
          </cell>
          <cell r="Z103">
            <v>133.56956004756242</v>
          </cell>
          <cell r="AC103">
            <v>305.06756756756755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usticeinfo@justice.govt.nz" TargetMode="External"/><Relationship Id="rId1" Type="http://schemas.openxmlformats.org/officeDocument/2006/relationships/hyperlink" Target="http://www.justice.govt.nz/justice-sector/statistics/forecasts"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3:B55"/>
  <sheetViews>
    <sheetView topLeftCell="A28" zoomScaleNormal="100" workbookViewId="0">
      <selection activeCell="B51" sqref="B51"/>
    </sheetView>
  </sheetViews>
  <sheetFormatPr defaultRowHeight="15.75"/>
  <cols>
    <col min="1" max="1" width="9.140625" style="73"/>
    <col min="2" max="2" width="61" style="81" customWidth="1"/>
    <col min="3" max="16384" width="9.140625" style="73"/>
  </cols>
  <sheetData>
    <row r="3" spans="2:2" ht="15" customHeight="1">
      <c r="B3" s="534" t="s">
        <v>151</v>
      </c>
    </row>
    <row r="4" spans="2:2" ht="15" customHeight="1">
      <c r="B4" s="77"/>
    </row>
    <row r="5" spans="2:2" ht="15" customHeight="1">
      <c r="B5" s="78" t="s">
        <v>124</v>
      </c>
    </row>
    <row r="6" spans="2:2" ht="15" customHeight="1">
      <c r="B6" s="499" t="s">
        <v>263</v>
      </c>
    </row>
    <row r="7" spans="2:2" ht="15" customHeight="1">
      <c r="B7" s="499" t="s">
        <v>141</v>
      </c>
    </row>
    <row r="8" spans="2:2" ht="15" customHeight="1">
      <c r="B8" s="499" t="s">
        <v>264</v>
      </c>
    </row>
    <row r="9" spans="2:2" ht="15" customHeight="1">
      <c r="B9" s="79"/>
    </row>
    <row r="10" spans="2:2" ht="15" customHeight="1">
      <c r="B10" s="79"/>
    </row>
    <row r="11" spans="2:2" ht="15" customHeight="1">
      <c r="B11" s="78" t="s">
        <v>79</v>
      </c>
    </row>
    <row r="12" spans="2:2" s="74" customFormat="1" ht="15" customHeight="1">
      <c r="B12" s="499" t="s">
        <v>265</v>
      </c>
    </row>
    <row r="13" spans="2:2" s="74" customFormat="1" ht="15" customHeight="1">
      <c r="B13" s="499" t="s">
        <v>220</v>
      </c>
    </row>
    <row r="14" spans="2:2" s="74" customFormat="1" ht="15" customHeight="1">
      <c r="B14" s="499" t="s">
        <v>266</v>
      </c>
    </row>
    <row r="15" spans="2:2" s="74" customFormat="1" ht="15" customHeight="1">
      <c r="B15" s="499" t="s">
        <v>142</v>
      </c>
    </row>
    <row r="16" spans="2:2" s="74" customFormat="1" ht="15" customHeight="1">
      <c r="B16" s="499" t="s">
        <v>267</v>
      </c>
    </row>
    <row r="17" spans="2:2" s="74" customFormat="1" ht="15" customHeight="1">
      <c r="B17" s="79"/>
    </row>
    <row r="18" spans="2:2" ht="15" customHeight="1">
      <c r="B18" s="80" t="s">
        <v>17</v>
      </c>
    </row>
    <row r="19" spans="2:2" s="75" customFormat="1" ht="15" customHeight="1">
      <c r="B19" s="499" t="s">
        <v>268</v>
      </c>
    </row>
    <row r="20" spans="2:2" s="75" customFormat="1" ht="15" customHeight="1">
      <c r="B20" s="499" t="s">
        <v>269</v>
      </c>
    </row>
    <row r="21" spans="2:2" s="75" customFormat="1" ht="15" customHeight="1">
      <c r="B21" s="499" t="s">
        <v>143</v>
      </c>
    </row>
    <row r="22" spans="2:2" s="75" customFormat="1" ht="15" customHeight="1">
      <c r="B22" s="499" t="s">
        <v>270</v>
      </c>
    </row>
    <row r="23" spans="2:2" s="75" customFormat="1" ht="15" customHeight="1">
      <c r="B23" s="79"/>
    </row>
    <row r="24" spans="2:2" ht="15" customHeight="1">
      <c r="B24" s="78" t="s">
        <v>129</v>
      </c>
    </row>
    <row r="25" spans="2:2" ht="15" customHeight="1">
      <c r="B25" s="499" t="s">
        <v>271</v>
      </c>
    </row>
    <row r="26" spans="2:2" ht="15" customHeight="1">
      <c r="B26" s="499" t="s">
        <v>272</v>
      </c>
    </row>
    <row r="27" spans="2:2" ht="15" customHeight="1">
      <c r="B27" s="499" t="s">
        <v>144</v>
      </c>
    </row>
    <row r="28" spans="2:2" ht="15" customHeight="1">
      <c r="B28" s="499" t="s">
        <v>273</v>
      </c>
    </row>
    <row r="29" spans="2:2" ht="15" customHeight="1">
      <c r="B29" s="401"/>
    </row>
    <row r="30" spans="2:2" ht="15" customHeight="1">
      <c r="B30" s="78" t="s">
        <v>130</v>
      </c>
    </row>
    <row r="31" spans="2:2" ht="15" customHeight="1">
      <c r="B31" s="499" t="s">
        <v>274</v>
      </c>
    </row>
    <row r="32" spans="2:2" ht="15" customHeight="1">
      <c r="B32" s="499" t="s">
        <v>145</v>
      </c>
    </row>
    <row r="33" spans="2:2" ht="15" customHeight="1">
      <c r="B33" s="499" t="s">
        <v>275</v>
      </c>
    </row>
    <row r="34" spans="2:2" ht="15" customHeight="1">
      <c r="B34" s="401"/>
    </row>
    <row r="35" spans="2:2" ht="15" customHeight="1">
      <c r="B35" s="78" t="s">
        <v>140</v>
      </c>
    </row>
    <row r="36" spans="2:2" ht="15" customHeight="1">
      <c r="B36" s="529" t="s">
        <v>276</v>
      </c>
    </row>
    <row r="37" spans="2:2" ht="15" customHeight="1">
      <c r="B37" s="499" t="s">
        <v>146</v>
      </c>
    </row>
    <row r="38" spans="2:2" ht="15" customHeight="1">
      <c r="B38" s="499" t="s">
        <v>277</v>
      </c>
    </row>
    <row r="39" spans="2:2" ht="15" customHeight="1">
      <c r="B39" s="401"/>
    </row>
    <row r="40" spans="2:2" ht="15" customHeight="1">
      <c r="B40" s="78" t="s">
        <v>131</v>
      </c>
    </row>
    <row r="41" spans="2:2" ht="15" customHeight="1">
      <c r="B41" s="499" t="s">
        <v>132</v>
      </c>
    </row>
    <row r="42" spans="2:2" ht="15" customHeight="1">
      <c r="B42" s="499" t="s">
        <v>133</v>
      </c>
    </row>
    <row r="43" spans="2:2" ht="15" customHeight="1">
      <c r="B43" s="499" t="s">
        <v>134</v>
      </c>
    </row>
    <row r="44" spans="2:2" ht="15" customHeight="1">
      <c r="B44" s="499" t="s">
        <v>135</v>
      </c>
    </row>
    <row r="45" spans="2:2" ht="15" customHeight="1">
      <c r="B45" s="499" t="s">
        <v>136</v>
      </c>
    </row>
    <row r="46" spans="2:2" ht="15" customHeight="1">
      <c r="B46" s="499" t="s">
        <v>137</v>
      </c>
    </row>
    <row r="47" spans="2:2" ht="15" customHeight="1">
      <c r="B47" s="499" t="s">
        <v>147</v>
      </c>
    </row>
    <row r="48" spans="2:2" ht="15" customHeight="1">
      <c r="B48" s="499" t="s">
        <v>148</v>
      </c>
    </row>
    <row r="49" spans="2:2" ht="15" customHeight="1">
      <c r="B49" s="401"/>
    </row>
    <row r="50" spans="2:2" ht="15" customHeight="1">
      <c r="B50" s="78" t="s">
        <v>93</v>
      </c>
    </row>
    <row r="51" spans="2:2" ht="15" customHeight="1">
      <c r="B51" s="529" t="s">
        <v>139</v>
      </c>
    </row>
    <row r="52" spans="2:2" ht="15" customHeight="1">
      <c r="B52" s="499" t="s">
        <v>138</v>
      </c>
    </row>
    <row r="53" spans="2:2" ht="15" customHeight="1">
      <c r="B53" s="499" t="s">
        <v>149</v>
      </c>
    </row>
    <row r="54" spans="2:2" ht="15" customHeight="1">
      <c r="B54" s="749" t="s">
        <v>150</v>
      </c>
    </row>
    <row r="55" spans="2:2" ht="15" customHeight="1">
      <c r="B55" s="750"/>
    </row>
  </sheetData>
  <hyperlinks>
    <hyperlink ref="B6" location="PoliceProceedings!A1" display="Police proceedings 2009-2015"/>
    <hyperlink ref="B19" location="CrownLawTotal!A1" display="Crown Law 2012-2019"/>
    <hyperlink ref="B20" location="CrownLawCases!A1" display="Crown Law 2012-2019 by case categories"/>
    <hyperlink ref="B25" location="LegalAid!A1" display="Legal Aid 2005-2020"/>
    <hyperlink ref="B26" location="LegalAidJurisdictions!A1" display="Legal Aid 2005-2020 by jurisdiction"/>
    <hyperlink ref="B31" location="SentenceMix!A1" display="Sentence mix 2000-2024"/>
    <hyperlink ref="B36" location="Monetary!A1" display="Monetary Penalties 2002-2020"/>
    <hyperlink ref="B51" location="PrisonPop!A1" display="Prison population-sentenced, remand and total"/>
    <hyperlink ref="B52" location="TimeOnRemand!A1" display="Time on remand"/>
    <hyperlink ref="B7" location="ProceedingsTable!A1" display="Police Proceedings Summary Table"/>
    <hyperlink ref="B8" location="ProceedingsChart!A1" display="Chart: Police proceedings 2009-2015"/>
    <hyperlink ref="B15" location="CourtVolumeTable!A1" display="Court Volumes Summary Table"/>
    <hyperlink ref="B16" location="CourtVolumeCharts!A1" display="Charts: Court volumes 2004-2025"/>
    <hyperlink ref="B21" location="CrownLawTable!A1" display="Crown Law summary Table"/>
    <hyperlink ref="B22" location="CrownLawCharts!A1" display="Charts: Crown Law 2012-2019"/>
    <hyperlink ref="B27" location="'LegalAidTable '!A1" display="Legal Aid Summary Table"/>
    <hyperlink ref="B28" location="LegalAidCharts!A1" display="Charts: Legal Aid 2005-2020"/>
    <hyperlink ref="B32" location="'SentenceMixTable  '!A1" display="Sentence mix Summary Table"/>
    <hyperlink ref="B33" location="SentenceMixChart!A1" display="Chart: Sentence mix 2000-2024"/>
    <hyperlink ref="B37" location="MonetaryTable!A1" display="Monetary Summary Table"/>
    <hyperlink ref="B38" location="MonetaryCharts!A1" display="Charts: Monetary Penalties 2002-2020"/>
    <hyperlink ref="B47" location="CommunityTable!A1" display="Community sentences Summary Table"/>
    <hyperlink ref="B48" location="CommunityCharts!A1" display="Charts: Community sentences"/>
    <hyperlink ref="B53" location="PrisonPopTable!A1" display="Prison summary Table"/>
    <hyperlink ref="B54" location="PrisonCharts!A1" display="Charts: Prison"/>
    <hyperlink ref="B12" location="'CourtVolumeCaseDispCat '!A1" display="Court volumes 2004-2025"/>
    <hyperlink ref="B13" location="CourtWorkload!A1" display="Court workload 2004-2025: inflow vs. disposals"/>
    <hyperlink ref="B41" location="'CommunityInfo '!A1" display="Community and related workload useful information"/>
    <hyperlink ref="B42" location="CommunityStarts!A1" display="Community sentence starts"/>
    <hyperlink ref="B43" location="CommunityMusters!A1" display="Community sentence muster"/>
    <hyperlink ref="B44" location="CommunityTimes!A1" display="Community sentence times"/>
    <hyperlink ref="B45" location="PostSentStartsMuster!A1" display="Post-sentence starts and muster"/>
    <hyperlink ref="B46" location="ProvisionOfInfo!A1" display="Provision of information"/>
    <hyperlink ref="B14" location="CasesOnHand!A1" display="Criminal cases on hand by categories 2003-2016"/>
  </hyperlinks>
  <pageMargins left="0.39370078740157483" right="0.39370078740157483" top="0.39370078740157483" bottom="0.39370078740157483" header="0.31496062992125984" footer="0.39370078740157483"/>
  <pageSetup paperSize="9" scale="92" orientation="portrait" r:id="rId1"/>
  <headerFooter>
    <oddFooter>&amp;L&amp;F&amp;CPage &amp;P of &amp;N&amp;R&amp;D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1"/>
  <sheetViews>
    <sheetView workbookViewId="0"/>
  </sheetViews>
  <sheetFormatPr defaultRowHeight="12.75"/>
  <cols>
    <col min="1" max="16384" width="9.140625" style="73"/>
  </cols>
  <sheetData>
    <row r="1" spans="1:4" s="301" customFormat="1" ht="18.75">
      <c r="A1" s="82" t="s">
        <v>152</v>
      </c>
      <c r="D1" s="163" t="s">
        <v>210</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86" orientation="landscape" r:id="rId1"/>
  <headerFooter>
    <oddFooter>&amp;L&amp;F&amp;CPage &amp;P of &amp;N&amp;R&amp;D</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J108"/>
  <sheetViews>
    <sheetView workbookViewId="0">
      <pane ySplit="6" topLeftCell="A7" activePane="bottomLeft" state="frozen"/>
      <selection pane="bottomLeft"/>
    </sheetView>
  </sheetViews>
  <sheetFormatPr defaultRowHeight="12.75"/>
  <cols>
    <col min="1" max="1" width="13.28515625" style="127" customWidth="1"/>
    <col min="2" max="4" width="13.28515625" style="127" hidden="1" customWidth="1"/>
    <col min="5" max="5" width="13.28515625" style="139" customWidth="1"/>
    <col min="6" max="6" width="12.7109375" style="137" customWidth="1"/>
    <col min="7" max="7" width="12.7109375" style="128" customWidth="1"/>
    <col min="8" max="8" width="12.7109375" style="130" customWidth="1"/>
    <col min="9" max="10" width="12.7109375" style="88" customWidth="1"/>
    <col min="11" max="16384" width="9.140625" style="73"/>
  </cols>
  <sheetData>
    <row r="1" spans="1:10" ht="13.5" customHeight="1">
      <c r="A1" s="82" t="s">
        <v>152</v>
      </c>
      <c r="E1" s="128"/>
      <c r="F1" s="128"/>
      <c r="I1" s="73"/>
      <c r="J1" s="73"/>
    </row>
    <row r="2" spans="1:10" ht="13.5" customHeight="1">
      <c r="A2" s="300"/>
      <c r="E2" s="128"/>
      <c r="F2" s="128"/>
      <c r="I2" s="73"/>
      <c r="J2" s="73"/>
    </row>
    <row r="3" spans="1:10" ht="13.5" customHeight="1">
      <c r="A3" s="439" t="s">
        <v>184</v>
      </c>
      <c r="B3" s="438" t="s">
        <v>184</v>
      </c>
      <c r="C3" s="438" t="s">
        <v>184</v>
      </c>
      <c r="D3" s="438" t="s">
        <v>184</v>
      </c>
      <c r="E3" s="128"/>
      <c r="F3" s="128"/>
      <c r="I3" s="73"/>
      <c r="J3" s="73"/>
    </row>
    <row r="4" spans="1:10">
      <c r="A4" s="300"/>
      <c r="E4" s="128"/>
      <c r="F4" s="128"/>
      <c r="I4" s="73"/>
      <c r="J4" s="73"/>
    </row>
    <row r="5" spans="1:10" ht="13.5" thickBot="1">
      <c r="A5" s="437" t="s">
        <v>177</v>
      </c>
      <c r="E5" s="128"/>
      <c r="F5" s="128"/>
      <c r="H5" s="437" t="s">
        <v>178</v>
      </c>
      <c r="I5" s="73"/>
      <c r="J5" s="73"/>
    </row>
    <row r="6" spans="1:10" ht="26.25" thickBot="1">
      <c r="A6" s="207" t="s">
        <v>32</v>
      </c>
      <c r="B6" s="90" t="s">
        <v>8</v>
      </c>
      <c r="C6" s="132" t="s">
        <v>15</v>
      </c>
      <c r="D6" s="133" t="s">
        <v>14</v>
      </c>
      <c r="E6" s="443" t="s">
        <v>25</v>
      </c>
      <c r="F6" s="135" t="s">
        <v>7</v>
      </c>
      <c r="G6" s="136"/>
      <c r="H6" s="462" t="s">
        <v>181</v>
      </c>
      <c r="I6" s="443" t="s">
        <v>25</v>
      </c>
      <c r="J6" s="135" t="s">
        <v>7</v>
      </c>
    </row>
    <row r="7" spans="1:10">
      <c r="A7" s="428">
        <v>41485</v>
      </c>
      <c r="B7" s="137">
        <f>MONTH(MONTH(A7)&amp;0)</f>
        <v>3</v>
      </c>
      <c r="C7" s="115" t="str">
        <f>IF(B7=4,"dec",IF(B7=1,"Mar", IF(B7=2,"June",IF(B7=3,"Sep",""))))&amp;YEAR(A7)</f>
        <v>Sep2013</v>
      </c>
      <c r="D7" s="115">
        <f>DATEVALUE(C7)</f>
        <v>41518</v>
      </c>
      <c r="E7" s="442">
        <v>478</v>
      </c>
      <c r="F7" s="440"/>
      <c r="H7" s="428">
        <v>41426</v>
      </c>
      <c r="I7" s="175" t="e">
        <f>IF(SUMIF($D$7:$D$108,H7,$E$7:$E$108)=0,NA(),SUMIF($D$7:$D$108,H7,$E$7:$E$108))</f>
        <v>#N/A</v>
      </c>
      <c r="J7" s="225" t="e">
        <f>IF(SUMIF($D$7:$D$108,H7,$F$7:$F$108)=0,NA(),SUMIF($D$7:$D$108,H7,$F$7:$F$108))</f>
        <v>#N/A</v>
      </c>
    </row>
    <row r="8" spans="1:10">
      <c r="A8" s="428">
        <v>41516</v>
      </c>
      <c r="B8" s="137">
        <f t="shared" ref="B8:B71" si="0">MONTH(MONTH(A8)&amp;0)</f>
        <v>3</v>
      </c>
      <c r="C8" s="115" t="str">
        <f t="shared" ref="C8:C71" si="1">IF(B8=4,"dec",IF(B8=1,"Mar", IF(B8=2,"June",IF(B8=3,"Sep",""))))&amp;YEAR(A8)</f>
        <v>Sep2013</v>
      </c>
      <c r="D8" s="115">
        <f t="shared" ref="D8:D71" si="2">DATEVALUE(C8)</f>
        <v>41518</v>
      </c>
      <c r="E8" s="442">
        <v>530</v>
      </c>
      <c r="F8" s="440"/>
      <c r="H8" s="428">
        <v>41518</v>
      </c>
      <c r="I8" s="175">
        <f t="shared" ref="I8:I41" si="3">IF(SUMIF($D$7:$D$108,H8,$E$7:$E$108)=0,NA(),SUMIF($D$7:$D$108,H8,$E$7:$E$108))</f>
        <v>1456</v>
      </c>
      <c r="J8" s="225" t="e">
        <f t="shared" ref="J8:J41" si="4">IF(SUMIF($D$7:$D$108,H8,$F$7:$F$108)=0,NA(),SUMIF($D$7:$D$108,H8,$F$7:$F$108))</f>
        <v>#N/A</v>
      </c>
    </row>
    <row r="9" spans="1:10">
      <c r="A9" s="428">
        <v>41547</v>
      </c>
      <c r="B9" s="137">
        <f t="shared" si="0"/>
        <v>3</v>
      </c>
      <c r="C9" s="115" t="str">
        <f t="shared" si="1"/>
        <v>Sep2013</v>
      </c>
      <c r="D9" s="115">
        <f t="shared" si="2"/>
        <v>41518</v>
      </c>
      <c r="E9" s="442">
        <v>448</v>
      </c>
      <c r="F9" s="440"/>
      <c r="H9" s="428">
        <v>41609</v>
      </c>
      <c r="I9" s="175">
        <f t="shared" si="3"/>
        <v>1338</v>
      </c>
      <c r="J9" s="225" t="e">
        <f t="shared" si="4"/>
        <v>#N/A</v>
      </c>
    </row>
    <row r="10" spans="1:10">
      <c r="A10" s="428">
        <v>41577</v>
      </c>
      <c r="B10" s="137">
        <f t="shared" si="0"/>
        <v>4</v>
      </c>
      <c r="C10" s="115" t="str">
        <f t="shared" si="1"/>
        <v>dec2013</v>
      </c>
      <c r="D10" s="115">
        <f t="shared" si="2"/>
        <v>41609</v>
      </c>
      <c r="E10" s="442">
        <v>488</v>
      </c>
      <c r="F10" s="440"/>
      <c r="H10" s="428">
        <v>41699</v>
      </c>
      <c r="I10" s="175">
        <f t="shared" si="3"/>
        <v>977</v>
      </c>
      <c r="J10" s="225" t="e">
        <f t="shared" si="4"/>
        <v>#N/A</v>
      </c>
    </row>
    <row r="11" spans="1:10">
      <c r="A11" s="428">
        <v>41608</v>
      </c>
      <c r="B11" s="137">
        <f t="shared" si="0"/>
        <v>4</v>
      </c>
      <c r="C11" s="115" t="str">
        <f t="shared" si="1"/>
        <v>dec2013</v>
      </c>
      <c r="D11" s="115">
        <f t="shared" si="2"/>
        <v>41609</v>
      </c>
      <c r="E11" s="442">
        <v>459</v>
      </c>
      <c r="F11" s="440"/>
      <c r="H11" s="428">
        <v>41791</v>
      </c>
      <c r="I11" s="175">
        <f t="shared" si="3"/>
        <v>1163</v>
      </c>
      <c r="J11" s="225" t="e">
        <f t="shared" si="4"/>
        <v>#N/A</v>
      </c>
    </row>
    <row r="12" spans="1:10">
      <c r="A12" s="428">
        <v>41638</v>
      </c>
      <c r="B12" s="137">
        <f t="shared" si="0"/>
        <v>4</v>
      </c>
      <c r="C12" s="115" t="str">
        <f t="shared" si="1"/>
        <v>dec2013</v>
      </c>
      <c r="D12" s="115">
        <f t="shared" si="2"/>
        <v>41609</v>
      </c>
      <c r="E12" s="442">
        <v>391</v>
      </c>
      <c r="F12" s="440"/>
      <c r="H12" s="428">
        <v>41883</v>
      </c>
      <c r="I12" s="175">
        <f t="shared" si="3"/>
        <v>1289</v>
      </c>
      <c r="J12" s="225" t="e">
        <f t="shared" si="4"/>
        <v>#N/A</v>
      </c>
    </row>
    <row r="13" spans="1:10">
      <c r="A13" s="428">
        <v>41669</v>
      </c>
      <c r="B13" s="137">
        <f t="shared" si="0"/>
        <v>1</v>
      </c>
      <c r="C13" s="115" t="str">
        <f t="shared" si="1"/>
        <v>Mar2014</v>
      </c>
      <c r="D13" s="115">
        <f t="shared" si="2"/>
        <v>41699</v>
      </c>
      <c r="E13" s="442">
        <v>187</v>
      </c>
      <c r="F13" s="440"/>
      <c r="H13" s="428">
        <v>41974</v>
      </c>
      <c r="I13" s="175">
        <f t="shared" si="3"/>
        <v>1280</v>
      </c>
      <c r="J13" s="225" t="e">
        <f t="shared" si="4"/>
        <v>#N/A</v>
      </c>
    </row>
    <row r="14" spans="1:10">
      <c r="A14" s="428">
        <v>41698</v>
      </c>
      <c r="B14" s="137">
        <f t="shared" si="0"/>
        <v>1</v>
      </c>
      <c r="C14" s="115" t="str">
        <f t="shared" si="1"/>
        <v>Mar2014</v>
      </c>
      <c r="D14" s="115">
        <f t="shared" si="2"/>
        <v>41699</v>
      </c>
      <c r="E14" s="442">
        <v>391</v>
      </c>
      <c r="F14" s="440"/>
      <c r="H14" s="428">
        <v>42064</v>
      </c>
      <c r="I14" s="175">
        <f t="shared" si="3"/>
        <v>918</v>
      </c>
      <c r="J14" s="225" t="e">
        <f t="shared" si="4"/>
        <v>#N/A</v>
      </c>
    </row>
    <row r="15" spans="1:10">
      <c r="A15" s="428">
        <v>41728</v>
      </c>
      <c r="B15" s="137">
        <f t="shared" si="0"/>
        <v>1</v>
      </c>
      <c r="C15" s="115" t="str">
        <f t="shared" si="1"/>
        <v>Mar2014</v>
      </c>
      <c r="D15" s="115">
        <f t="shared" si="2"/>
        <v>41699</v>
      </c>
      <c r="E15" s="442">
        <v>399</v>
      </c>
      <c r="F15" s="440"/>
      <c r="H15" s="428">
        <v>42156</v>
      </c>
      <c r="I15" s="175">
        <f t="shared" si="3"/>
        <v>1096</v>
      </c>
      <c r="J15" s="225" t="e">
        <f t="shared" si="4"/>
        <v>#N/A</v>
      </c>
    </row>
    <row r="16" spans="1:10">
      <c r="A16" s="428">
        <v>41759</v>
      </c>
      <c r="B16" s="137">
        <f t="shared" si="0"/>
        <v>2</v>
      </c>
      <c r="C16" s="115" t="str">
        <f t="shared" si="1"/>
        <v>June2014</v>
      </c>
      <c r="D16" s="115">
        <f t="shared" si="2"/>
        <v>41791</v>
      </c>
      <c r="E16" s="442">
        <v>332</v>
      </c>
      <c r="F16" s="440"/>
      <c r="H16" s="428">
        <v>42248</v>
      </c>
      <c r="I16" s="175">
        <f t="shared" si="3"/>
        <v>1346</v>
      </c>
      <c r="J16" s="225" t="e">
        <f t="shared" si="4"/>
        <v>#N/A</v>
      </c>
    </row>
    <row r="17" spans="1:10">
      <c r="A17" s="428">
        <v>41789</v>
      </c>
      <c r="B17" s="137">
        <f t="shared" si="0"/>
        <v>2</v>
      </c>
      <c r="C17" s="115" t="str">
        <f t="shared" si="1"/>
        <v>June2014</v>
      </c>
      <c r="D17" s="115">
        <f t="shared" si="2"/>
        <v>41791</v>
      </c>
      <c r="E17" s="442">
        <v>469</v>
      </c>
      <c r="F17" s="440"/>
      <c r="H17" s="428">
        <v>42339</v>
      </c>
      <c r="I17" s="175">
        <f t="shared" si="3"/>
        <v>1342</v>
      </c>
      <c r="J17" s="225" t="e">
        <f t="shared" si="4"/>
        <v>#N/A</v>
      </c>
    </row>
    <row r="18" spans="1:10">
      <c r="A18" s="428">
        <v>41820</v>
      </c>
      <c r="B18" s="137">
        <f t="shared" si="0"/>
        <v>2</v>
      </c>
      <c r="C18" s="115" t="str">
        <f t="shared" si="1"/>
        <v>June2014</v>
      </c>
      <c r="D18" s="115">
        <f t="shared" si="2"/>
        <v>41791</v>
      </c>
      <c r="E18" s="442">
        <v>362</v>
      </c>
      <c r="F18" s="440"/>
      <c r="H18" s="428">
        <v>42430</v>
      </c>
      <c r="I18" s="175">
        <f t="shared" si="3"/>
        <v>1036</v>
      </c>
      <c r="J18" s="225" t="e">
        <f t="shared" si="4"/>
        <v>#N/A</v>
      </c>
    </row>
    <row r="19" spans="1:10">
      <c r="A19" s="428">
        <v>41850</v>
      </c>
      <c r="B19" s="137">
        <f t="shared" si="0"/>
        <v>3</v>
      </c>
      <c r="C19" s="115" t="str">
        <f t="shared" si="1"/>
        <v>Sep2014</v>
      </c>
      <c r="D19" s="115">
        <f t="shared" si="2"/>
        <v>41883</v>
      </c>
      <c r="E19" s="442">
        <v>460</v>
      </c>
      <c r="F19" s="440"/>
      <c r="H19" s="428">
        <v>42522</v>
      </c>
      <c r="I19" s="175">
        <f t="shared" si="3"/>
        <v>1361</v>
      </c>
      <c r="J19" s="225" t="e">
        <f t="shared" si="4"/>
        <v>#N/A</v>
      </c>
    </row>
    <row r="20" spans="1:10">
      <c r="A20" s="428">
        <v>41881</v>
      </c>
      <c r="B20" s="137">
        <f t="shared" si="0"/>
        <v>3</v>
      </c>
      <c r="C20" s="115" t="str">
        <f t="shared" si="1"/>
        <v>Sep2014</v>
      </c>
      <c r="D20" s="115">
        <f t="shared" si="2"/>
        <v>41883</v>
      </c>
      <c r="E20" s="442">
        <v>382</v>
      </c>
      <c r="F20" s="440"/>
      <c r="H20" s="428">
        <v>42614</v>
      </c>
      <c r="I20" s="175">
        <f t="shared" si="3"/>
        <v>1358</v>
      </c>
      <c r="J20" s="225" t="e">
        <f t="shared" si="4"/>
        <v>#N/A</v>
      </c>
    </row>
    <row r="21" spans="1:10">
      <c r="A21" s="428">
        <v>41912</v>
      </c>
      <c r="B21" s="137">
        <f t="shared" si="0"/>
        <v>3</v>
      </c>
      <c r="C21" s="115" t="str">
        <f t="shared" si="1"/>
        <v>Sep2014</v>
      </c>
      <c r="D21" s="115">
        <f t="shared" si="2"/>
        <v>41883</v>
      </c>
      <c r="E21" s="442">
        <v>447</v>
      </c>
      <c r="F21" s="440"/>
      <c r="H21" s="428">
        <v>42705</v>
      </c>
      <c r="I21" s="175">
        <f t="shared" si="3"/>
        <v>1321</v>
      </c>
      <c r="J21" s="731">
        <f t="shared" si="4"/>
        <v>1381.5347234713181</v>
      </c>
    </row>
    <row r="22" spans="1:10">
      <c r="A22" s="428">
        <v>41942</v>
      </c>
      <c r="B22" s="137">
        <f t="shared" si="0"/>
        <v>4</v>
      </c>
      <c r="C22" s="115" t="str">
        <f t="shared" si="1"/>
        <v>dec2014</v>
      </c>
      <c r="D22" s="115">
        <f t="shared" si="2"/>
        <v>41974</v>
      </c>
      <c r="E22" s="442">
        <v>460</v>
      </c>
      <c r="F22" s="440"/>
      <c r="H22" s="428">
        <v>42795</v>
      </c>
      <c r="I22" s="175" t="e">
        <f t="shared" si="3"/>
        <v>#N/A</v>
      </c>
      <c r="J22" s="225">
        <f t="shared" si="4"/>
        <v>1111.7944830821025</v>
      </c>
    </row>
    <row r="23" spans="1:10">
      <c r="A23" s="428">
        <v>41973</v>
      </c>
      <c r="B23" s="137">
        <f t="shared" si="0"/>
        <v>4</v>
      </c>
      <c r="C23" s="115" t="str">
        <f t="shared" si="1"/>
        <v>dec2014</v>
      </c>
      <c r="D23" s="115">
        <f t="shared" si="2"/>
        <v>41974</v>
      </c>
      <c r="E23" s="442">
        <v>366</v>
      </c>
      <c r="F23" s="440"/>
      <c r="H23" s="428">
        <v>42887</v>
      </c>
      <c r="I23" s="175" t="e">
        <f t="shared" si="3"/>
        <v>#N/A</v>
      </c>
      <c r="J23" s="225">
        <f t="shared" si="4"/>
        <v>1434.5902764232314</v>
      </c>
    </row>
    <row r="24" spans="1:10">
      <c r="A24" s="428">
        <v>42003</v>
      </c>
      <c r="B24" s="137">
        <f t="shared" si="0"/>
        <v>4</v>
      </c>
      <c r="C24" s="115" t="str">
        <f t="shared" si="1"/>
        <v>dec2014</v>
      </c>
      <c r="D24" s="115">
        <f t="shared" si="2"/>
        <v>41974</v>
      </c>
      <c r="E24" s="442">
        <v>454</v>
      </c>
      <c r="F24" s="440"/>
      <c r="H24" s="428">
        <v>42979</v>
      </c>
      <c r="I24" s="175" t="e">
        <f t="shared" si="3"/>
        <v>#N/A</v>
      </c>
      <c r="J24" s="225">
        <f t="shared" si="4"/>
        <v>1470.7955827770447</v>
      </c>
    </row>
    <row r="25" spans="1:10">
      <c r="A25" s="428">
        <v>42034</v>
      </c>
      <c r="B25" s="137">
        <f t="shared" si="0"/>
        <v>1</v>
      </c>
      <c r="C25" s="115" t="str">
        <f t="shared" si="1"/>
        <v>Mar2015</v>
      </c>
      <c r="D25" s="115">
        <f t="shared" si="2"/>
        <v>42064</v>
      </c>
      <c r="E25" s="442">
        <v>153</v>
      </c>
      <c r="F25" s="440"/>
      <c r="H25" s="428">
        <v>43070</v>
      </c>
      <c r="I25" s="175" t="e">
        <f t="shared" si="3"/>
        <v>#N/A</v>
      </c>
      <c r="J25" s="225">
        <f t="shared" si="4"/>
        <v>1419.6235994537053</v>
      </c>
    </row>
    <row r="26" spans="1:10">
      <c r="A26" s="428">
        <v>42063</v>
      </c>
      <c r="B26" s="137">
        <f t="shared" si="0"/>
        <v>1</v>
      </c>
      <c r="C26" s="115" t="str">
        <f t="shared" si="1"/>
        <v>Mar2015</v>
      </c>
      <c r="D26" s="115">
        <f t="shared" si="2"/>
        <v>42064</v>
      </c>
      <c r="E26" s="442">
        <v>378</v>
      </c>
      <c r="F26" s="440"/>
      <c r="H26" s="428">
        <v>43160</v>
      </c>
      <c r="I26" s="175" t="e">
        <f t="shared" si="3"/>
        <v>#N/A</v>
      </c>
      <c r="J26" s="225">
        <f t="shared" si="4"/>
        <v>1144.8435836937599</v>
      </c>
    </row>
    <row r="27" spans="1:10">
      <c r="A27" s="428">
        <v>42093</v>
      </c>
      <c r="B27" s="137">
        <f t="shared" si="0"/>
        <v>1</v>
      </c>
      <c r="C27" s="115" t="str">
        <f t="shared" si="1"/>
        <v>Mar2015</v>
      </c>
      <c r="D27" s="115">
        <f t="shared" si="2"/>
        <v>42064</v>
      </c>
      <c r="E27" s="442">
        <v>387</v>
      </c>
      <c r="F27" s="440"/>
      <c r="H27" s="428">
        <v>43252</v>
      </c>
      <c r="I27" s="175" t="e">
        <f t="shared" si="3"/>
        <v>#N/A</v>
      </c>
      <c r="J27" s="225">
        <f t="shared" si="4"/>
        <v>1475.7243770348891</v>
      </c>
    </row>
    <row r="28" spans="1:10">
      <c r="A28" s="428">
        <v>42124</v>
      </c>
      <c r="B28" s="137">
        <f t="shared" si="0"/>
        <v>2</v>
      </c>
      <c r="C28" s="115" t="str">
        <f t="shared" si="1"/>
        <v>June2015</v>
      </c>
      <c r="D28" s="115">
        <f t="shared" si="2"/>
        <v>42156</v>
      </c>
      <c r="E28" s="442">
        <v>324</v>
      </c>
      <c r="F28" s="440"/>
      <c r="H28" s="428">
        <v>43344</v>
      </c>
      <c r="I28" s="175" t="e">
        <f t="shared" si="3"/>
        <v>#N/A</v>
      </c>
      <c r="J28" s="225">
        <f t="shared" si="4"/>
        <v>1520.014683388702</v>
      </c>
    </row>
    <row r="29" spans="1:10">
      <c r="A29" s="428">
        <v>42154</v>
      </c>
      <c r="B29" s="137">
        <f t="shared" si="0"/>
        <v>2</v>
      </c>
      <c r="C29" s="115" t="str">
        <f t="shared" si="1"/>
        <v>June2015</v>
      </c>
      <c r="D29" s="115">
        <f t="shared" si="2"/>
        <v>42156</v>
      </c>
      <c r="E29" s="442">
        <v>372</v>
      </c>
      <c r="F29" s="440"/>
      <c r="H29" s="428">
        <v>43435</v>
      </c>
      <c r="I29" s="175" t="e">
        <f t="shared" si="3"/>
        <v>#N/A</v>
      </c>
      <c r="J29" s="225">
        <f t="shared" si="4"/>
        <v>1476.9277000653628</v>
      </c>
    </row>
    <row r="30" spans="1:10">
      <c r="A30" s="428">
        <v>42185</v>
      </c>
      <c r="B30" s="137">
        <f t="shared" si="0"/>
        <v>2</v>
      </c>
      <c r="C30" s="115" t="str">
        <f t="shared" si="1"/>
        <v>June2015</v>
      </c>
      <c r="D30" s="115">
        <f t="shared" si="2"/>
        <v>42156</v>
      </c>
      <c r="E30" s="442">
        <v>400</v>
      </c>
      <c r="F30" s="440"/>
      <c r="H30" s="428">
        <v>43525</v>
      </c>
      <c r="I30" s="175" t="e">
        <f t="shared" si="3"/>
        <v>#N/A</v>
      </c>
      <c r="J30" s="225">
        <f t="shared" si="4"/>
        <v>1188.2926843054174</v>
      </c>
    </row>
    <row r="31" spans="1:10">
      <c r="A31" s="428">
        <v>42215</v>
      </c>
      <c r="B31" s="137">
        <f t="shared" si="0"/>
        <v>3</v>
      </c>
      <c r="C31" s="115" t="str">
        <f t="shared" si="1"/>
        <v>Sep2015</v>
      </c>
      <c r="D31" s="115">
        <f t="shared" si="2"/>
        <v>42248</v>
      </c>
      <c r="E31" s="442">
        <v>500</v>
      </c>
      <c r="F31" s="440"/>
      <c r="H31" s="428">
        <v>43617</v>
      </c>
      <c r="I31" s="175" t="e">
        <f t="shared" si="3"/>
        <v>#N/A</v>
      </c>
      <c r="J31" s="225">
        <f t="shared" si="4"/>
        <v>1512.3484776465466</v>
      </c>
    </row>
    <row r="32" spans="1:10">
      <c r="A32" s="428">
        <v>42246</v>
      </c>
      <c r="B32" s="137">
        <f t="shared" si="0"/>
        <v>3</v>
      </c>
      <c r="C32" s="115" t="str">
        <f t="shared" si="1"/>
        <v>Sep2015</v>
      </c>
      <c r="D32" s="115">
        <f t="shared" si="2"/>
        <v>42248</v>
      </c>
      <c r="E32" s="442">
        <v>442</v>
      </c>
      <c r="F32" s="440"/>
      <c r="H32" s="428">
        <v>43709</v>
      </c>
      <c r="I32" s="175" t="e">
        <f t="shared" si="3"/>
        <v>#N/A</v>
      </c>
      <c r="J32" s="225">
        <f t="shared" si="4"/>
        <v>1549.8137840003596</v>
      </c>
    </row>
    <row r="33" spans="1:10">
      <c r="A33" s="428">
        <v>42277</v>
      </c>
      <c r="B33" s="137">
        <f t="shared" si="0"/>
        <v>3</v>
      </c>
      <c r="C33" s="115" t="str">
        <f t="shared" si="1"/>
        <v>Sep2015</v>
      </c>
      <c r="D33" s="115">
        <f t="shared" si="2"/>
        <v>42248</v>
      </c>
      <c r="E33" s="442">
        <v>404</v>
      </c>
      <c r="F33" s="440"/>
      <c r="H33" s="428">
        <v>43800</v>
      </c>
      <c r="I33" s="175" t="e">
        <f t="shared" si="3"/>
        <v>#N/A</v>
      </c>
      <c r="J33" s="225">
        <f t="shared" si="4"/>
        <v>1499.9018006770202</v>
      </c>
    </row>
    <row r="34" spans="1:10">
      <c r="A34" s="428">
        <v>42307</v>
      </c>
      <c r="B34" s="137">
        <f t="shared" si="0"/>
        <v>4</v>
      </c>
      <c r="C34" s="115" t="str">
        <f t="shared" si="1"/>
        <v>dec2015</v>
      </c>
      <c r="D34" s="115">
        <f t="shared" si="2"/>
        <v>42339</v>
      </c>
      <c r="E34" s="442">
        <v>475</v>
      </c>
      <c r="F34" s="440"/>
      <c r="H34" s="428">
        <v>43891</v>
      </c>
      <c r="I34" s="175" t="e">
        <f t="shared" si="3"/>
        <v>#N/A</v>
      </c>
      <c r="J34" s="225">
        <f t="shared" si="4"/>
        <v>1197.1546843054175</v>
      </c>
    </row>
    <row r="35" spans="1:10">
      <c r="A35" s="428">
        <v>42338</v>
      </c>
      <c r="B35" s="137">
        <f t="shared" si="0"/>
        <v>4</v>
      </c>
      <c r="C35" s="115" t="str">
        <f t="shared" si="1"/>
        <v>dec2015</v>
      </c>
      <c r="D35" s="115">
        <f t="shared" si="2"/>
        <v>42339</v>
      </c>
      <c r="E35" s="442">
        <v>445</v>
      </c>
      <c r="F35" s="440"/>
      <c r="H35" s="428">
        <v>43983</v>
      </c>
      <c r="I35" s="175" t="e">
        <f t="shared" si="3"/>
        <v>#N/A</v>
      </c>
      <c r="J35" s="225">
        <f t="shared" si="4"/>
        <v>1526.9434776465464</v>
      </c>
    </row>
    <row r="36" spans="1:10">
      <c r="A36" s="428">
        <v>42368</v>
      </c>
      <c r="B36" s="137">
        <f t="shared" si="0"/>
        <v>4</v>
      </c>
      <c r="C36" s="115" t="str">
        <f t="shared" si="1"/>
        <v>dec2015</v>
      </c>
      <c r="D36" s="115">
        <f t="shared" si="2"/>
        <v>42339</v>
      </c>
      <c r="E36" s="442">
        <v>422</v>
      </c>
      <c r="F36" s="440"/>
      <c r="H36" s="428">
        <v>44075</v>
      </c>
      <c r="I36" s="175" t="e">
        <f t="shared" si="3"/>
        <v>#N/A</v>
      </c>
      <c r="J36" s="225">
        <f t="shared" si="4"/>
        <v>1570.1417840003596</v>
      </c>
    </row>
    <row r="37" spans="1:10">
      <c r="A37" s="428">
        <v>42399</v>
      </c>
      <c r="B37" s="137">
        <f t="shared" si="0"/>
        <v>1</v>
      </c>
      <c r="C37" s="115" t="str">
        <f t="shared" si="1"/>
        <v>Mar2016</v>
      </c>
      <c r="D37" s="115">
        <f t="shared" si="2"/>
        <v>42430</v>
      </c>
      <c r="E37" s="442">
        <v>198</v>
      </c>
      <c r="F37" s="440"/>
      <c r="H37" s="428">
        <v>44166</v>
      </c>
      <c r="I37" s="175" t="e">
        <f t="shared" si="3"/>
        <v>#N/A</v>
      </c>
      <c r="J37" s="225">
        <f t="shared" si="4"/>
        <v>1525.9628006770201</v>
      </c>
    </row>
    <row r="38" spans="1:10">
      <c r="A38" s="428">
        <v>42429</v>
      </c>
      <c r="B38" s="137">
        <f t="shared" si="0"/>
        <v>1</v>
      </c>
      <c r="C38" s="115" t="str">
        <f t="shared" si="1"/>
        <v>Mar2016</v>
      </c>
      <c r="D38" s="115">
        <f t="shared" si="2"/>
        <v>42430</v>
      </c>
      <c r="E38" s="442">
        <v>415</v>
      </c>
      <c r="F38" s="440"/>
      <c r="H38" s="428">
        <v>44256</v>
      </c>
      <c r="I38" s="175" t="e">
        <f t="shared" si="3"/>
        <v>#N/A</v>
      </c>
      <c r="J38" s="225">
        <f t="shared" si="4"/>
        <v>1221.8800843054173</v>
      </c>
    </row>
    <row r="39" spans="1:10">
      <c r="A39" s="428">
        <v>42459</v>
      </c>
      <c r="B39" s="137">
        <f t="shared" si="0"/>
        <v>1</v>
      </c>
      <c r="C39" s="115" t="str">
        <f t="shared" si="1"/>
        <v>Mar2016</v>
      </c>
      <c r="D39" s="115">
        <f t="shared" si="2"/>
        <v>42430</v>
      </c>
      <c r="E39" s="442">
        <v>423</v>
      </c>
      <c r="F39" s="440"/>
      <c r="H39" s="428">
        <v>44348</v>
      </c>
      <c r="I39" s="175" t="e">
        <f t="shared" si="3"/>
        <v>#N/A</v>
      </c>
      <c r="J39" s="225">
        <f t="shared" si="4"/>
        <v>1546.7989776465465</v>
      </c>
    </row>
    <row r="40" spans="1:10">
      <c r="A40" s="428">
        <v>42490</v>
      </c>
      <c r="B40" s="137">
        <f t="shared" si="0"/>
        <v>2</v>
      </c>
      <c r="C40" s="115" t="str">
        <f t="shared" si="1"/>
        <v>June2016</v>
      </c>
      <c r="D40" s="115">
        <f t="shared" si="2"/>
        <v>42522</v>
      </c>
      <c r="E40" s="442">
        <v>407</v>
      </c>
      <c r="F40" s="440"/>
      <c r="H40" s="428">
        <v>44440</v>
      </c>
      <c r="I40" s="175" t="e">
        <f t="shared" si="3"/>
        <v>#N/A</v>
      </c>
      <c r="J40" s="225">
        <f t="shared" si="4"/>
        <v>1585.1273840003596</v>
      </c>
    </row>
    <row r="41" spans="1:10" ht="13.5" thickBot="1">
      <c r="A41" s="428">
        <v>42520</v>
      </c>
      <c r="B41" s="137">
        <f t="shared" si="0"/>
        <v>2</v>
      </c>
      <c r="C41" s="115" t="str">
        <f t="shared" si="1"/>
        <v>June2016</v>
      </c>
      <c r="D41" s="115">
        <f t="shared" si="2"/>
        <v>42522</v>
      </c>
      <c r="E41" s="442">
        <v>457</v>
      </c>
      <c r="F41" s="440"/>
      <c r="H41" s="431">
        <v>44531</v>
      </c>
      <c r="I41" s="403" t="e">
        <f t="shared" si="3"/>
        <v>#N/A</v>
      </c>
      <c r="J41" s="230">
        <f t="shared" si="4"/>
        <v>1536.0785006770202</v>
      </c>
    </row>
    <row r="42" spans="1:10">
      <c r="A42" s="428">
        <v>42551</v>
      </c>
      <c r="B42" s="137">
        <f t="shared" si="0"/>
        <v>2</v>
      </c>
      <c r="C42" s="115" t="str">
        <f t="shared" si="1"/>
        <v>June2016</v>
      </c>
      <c r="D42" s="115">
        <f t="shared" si="2"/>
        <v>42522</v>
      </c>
      <c r="E42" s="442">
        <v>497</v>
      </c>
      <c r="F42" s="440"/>
      <c r="I42" s="109"/>
      <c r="J42" s="109"/>
    </row>
    <row r="43" spans="1:10">
      <c r="A43" s="428">
        <v>42581</v>
      </c>
      <c r="B43" s="137">
        <f t="shared" si="0"/>
        <v>3</v>
      </c>
      <c r="C43" s="115" t="str">
        <f t="shared" si="1"/>
        <v>Sep2016</v>
      </c>
      <c r="D43" s="115">
        <f t="shared" si="2"/>
        <v>42614</v>
      </c>
      <c r="E43" s="442">
        <v>456</v>
      </c>
      <c r="F43" s="440"/>
      <c r="I43" s="109"/>
      <c r="J43" s="109"/>
    </row>
    <row r="44" spans="1:10">
      <c r="A44" s="428">
        <v>42612</v>
      </c>
      <c r="B44" s="137">
        <f t="shared" si="0"/>
        <v>3</v>
      </c>
      <c r="C44" s="115" t="str">
        <f t="shared" si="1"/>
        <v>Sep2016</v>
      </c>
      <c r="D44" s="115">
        <f t="shared" si="2"/>
        <v>42614</v>
      </c>
      <c r="E44" s="442">
        <v>438</v>
      </c>
      <c r="F44" s="440"/>
      <c r="I44" s="109"/>
      <c r="J44" s="109"/>
    </row>
    <row r="45" spans="1:10">
      <c r="A45" s="428">
        <v>42643</v>
      </c>
      <c r="B45" s="137">
        <f t="shared" si="0"/>
        <v>3</v>
      </c>
      <c r="C45" s="115" t="str">
        <f t="shared" si="1"/>
        <v>Sep2016</v>
      </c>
      <c r="D45" s="115">
        <f t="shared" si="2"/>
        <v>42614</v>
      </c>
      <c r="E45" s="442">
        <v>464</v>
      </c>
      <c r="F45" s="440"/>
      <c r="I45" s="109"/>
      <c r="J45" s="109"/>
    </row>
    <row r="46" spans="1:10">
      <c r="A46" s="428">
        <v>42673</v>
      </c>
      <c r="B46" s="137">
        <f t="shared" si="0"/>
        <v>4</v>
      </c>
      <c r="C46" s="115" t="str">
        <f t="shared" si="1"/>
        <v>dec2016</v>
      </c>
      <c r="D46" s="115">
        <f t="shared" si="2"/>
        <v>42705</v>
      </c>
      <c r="E46" s="442">
        <v>390</v>
      </c>
      <c r="F46" s="730">
        <v>485.67470184287362</v>
      </c>
      <c r="I46" s="109"/>
      <c r="J46" s="109"/>
    </row>
    <row r="47" spans="1:10">
      <c r="A47" s="428">
        <v>42704</v>
      </c>
      <c r="B47" s="137">
        <f t="shared" si="0"/>
        <v>4</v>
      </c>
      <c r="C47" s="115" t="str">
        <f t="shared" si="1"/>
        <v>dec2016</v>
      </c>
      <c r="D47" s="115">
        <f t="shared" si="2"/>
        <v>42705</v>
      </c>
      <c r="E47" s="442">
        <v>521</v>
      </c>
      <c r="F47" s="730">
        <v>460.2685867152116</v>
      </c>
      <c r="H47" s="108"/>
      <c r="I47" s="109"/>
      <c r="J47" s="109"/>
    </row>
    <row r="48" spans="1:10">
      <c r="A48" s="428">
        <v>42734</v>
      </c>
      <c r="B48" s="137">
        <f t="shared" si="0"/>
        <v>4</v>
      </c>
      <c r="C48" s="115" t="str">
        <f t="shared" si="1"/>
        <v>dec2016</v>
      </c>
      <c r="D48" s="115">
        <f t="shared" si="2"/>
        <v>42705</v>
      </c>
      <c r="E48" s="442">
        <v>410</v>
      </c>
      <c r="F48" s="730">
        <v>435.59143491323289</v>
      </c>
      <c r="H48" s="108"/>
      <c r="I48" s="109"/>
      <c r="J48" s="109"/>
    </row>
    <row r="49" spans="1:10">
      <c r="A49" s="428">
        <v>42765</v>
      </c>
      <c r="B49" s="137">
        <f t="shared" si="0"/>
        <v>1</v>
      </c>
      <c r="C49" s="115" t="str">
        <f t="shared" si="1"/>
        <v>Mar2017</v>
      </c>
      <c r="D49" s="115">
        <f t="shared" si="2"/>
        <v>42795</v>
      </c>
      <c r="E49" s="442"/>
      <c r="F49" s="440">
        <v>224.86839092076525</v>
      </c>
      <c r="H49" s="108"/>
      <c r="I49" s="109"/>
      <c r="J49" s="109"/>
    </row>
    <row r="50" spans="1:10">
      <c r="A50" s="428">
        <v>42794</v>
      </c>
      <c r="B50" s="137">
        <f t="shared" si="0"/>
        <v>1</v>
      </c>
      <c r="C50" s="115" t="str">
        <f t="shared" si="1"/>
        <v>Mar2017</v>
      </c>
      <c r="D50" s="115">
        <f t="shared" si="2"/>
        <v>42795</v>
      </c>
      <c r="E50" s="442"/>
      <c r="F50" s="440">
        <v>431.80101940725882</v>
      </c>
      <c r="H50" s="108"/>
      <c r="I50" s="109"/>
      <c r="J50" s="109"/>
    </row>
    <row r="51" spans="1:10">
      <c r="A51" s="428">
        <v>42824</v>
      </c>
      <c r="B51" s="137">
        <f t="shared" si="0"/>
        <v>1</v>
      </c>
      <c r="C51" s="115" t="str">
        <f t="shared" si="1"/>
        <v>Mar2017</v>
      </c>
      <c r="D51" s="115">
        <f t="shared" si="2"/>
        <v>42795</v>
      </c>
      <c r="E51" s="442"/>
      <c r="F51" s="440">
        <v>455.12507275407842</v>
      </c>
      <c r="H51" s="108"/>
      <c r="I51" s="109"/>
      <c r="J51" s="109"/>
    </row>
    <row r="52" spans="1:10">
      <c r="A52" s="428">
        <v>42855</v>
      </c>
      <c r="B52" s="137">
        <f t="shared" si="0"/>
        <v>2</v>
      </c>
      <c r="C52" s="115" t="str">
        <f t="shared" si="1"/>
        <v>June2017</v>
      </c>
      <c r="D52" s="115">
        <f t="shared" si="2"/>
        <v>42887</v>
      </c>
      <c r="E52" s="442"/>
      <c r="F52" s="440">
        <v>430.22948092663853</v>
      </c>
      <c r="H52" s="108"/>
      <c r="I52" s="109"/>
      <c r="J52" s="109"/>
    </row>
    <row r="53" spans="1:10">
      <c r="A53" s="428">
        <v>42885</v>
      </c>
      <c r="B53" s="137">
        <f t="shared" si="0"/>
        <v>2</v>
      </c>
      <c r="C53" s="115" t="str">
        <f t="shared" si="1"/>
        <v>June2017</v>
      </c>
      <c r="D53" s="115">
        <f t="shared" si="2"/>
        <v>42887</v>
      </c>
      <c r="E53" s="442"/>
      <c r="F53" s="440">
        <v>473.87241566488836</v>
      </c>
      <c r="H53" s="108"/>
      <c r="I53" s="109"/>
      <c r="J53" s="109"/>
    </row>
    <row r="54" spans="1:10">
      <c r="A54" s="428">
        <v>42916</v>
      </c>
      <c r="B54" s="137">
        <f t="shared" si="0"/>
        <v>2</v>
      </c>
      <c r="C54" s="115" t="str">
        <f t="shared" si="1"/>
        <v>June2017</v>
      </c>
      <c r="D54" s="115">
        <f t="shared" si="2"/>
        <v>42887</v>
      </c>
      <c r="E54" s="442"/>
      <c r="F54" s="440">
        <v>530.48837983170472</v>
      </c>
      <c r="H54" s="108"/>
      <c r="I54" s="109"/>
      <c r="J54" s="109"/>
    </row>
    <row r="55" spans="1:10">
      <c r="A55" s="428">
        <v>42946</v>
      </c>
      <c r="B55" s="137">
        <f t="shared" si="0"/>
        <v>3</v>
      </c>
      <c r="C55" s="115" t="str">
        <f t="shared" si="1"/>
        <v>Sep2017</v>
      </c>
      <c r="D55" s="115">
        <f t="shared" si="2"/>
        <v>42979</v>
      </c>
      <c r="E55" s="442"/>
      <c r="F55" s="440">
        <v>505.3624323652981</v>
      </c>
      <c r="H55" s="108"/>
      <c r="I55" s="109"/>
      <c r="J55" s="109"/>
    </row>
    <row r="56" spans="1:10">
      <c r="A56" s="428">
        <v>42977</v>
      </c>
      <c r="B56" s="137">
        <f t="shared" si="0"/>
        <v>3</v>
      </c>
      <c r="C56" s="115" t="str">
        <f t="shared" si="1"/>
        <v>Sep2017</v>
      </c>
      <c r="D56" s="115">
        <f t="shared" si="2"/>
        <v>42979</v>
      </c>
      <c r="E56" s="442"/>
      <c r="F56" s="440">
        <v>477.75764350630936</v>
      </c>
      <c r="H56" s="108"/>
      <c r="I56" s="109"/>
      <c r="J56" s="109"/>
    </row>
    <row r="57" spans="1:10">
      <c r="A57" s="428">
        <v>43008</v>
      </c>
      <c r="B57" s="137">
        <f t="shared" si="0"/>
        <v>3</v>
      </c>
      <c r="C57" s="115" t="str">
        <f t="shared" si="1"/>
        <v>Sep2017</v>
      </c>
      <c r="D57" s="115">
        <f t="shared" si="2"/>
        <v>42979</v>
      </c>
      <c r="E57" s="442"/>
      <c r="F57" s="440">
        <v>487.6755069054372</v>
      </c>
      <c r="H57" s="108"/>
      <c r="I57" s="109"/>
      <c r="J57" s="109"/>
    </row>
    <row r="58" spans="1:10">
      <c r="A58" s="428">
        <v>43038</v>
      </c>
      <c r="B58" s="137">
        <f t="shared" si="0"/>
        <v>4</v>
      </c>
      <c r="C58" s="115" t="str">
        <f t="shared" si="1"/>
        <v>dec2017</v>
      </c>
      <c r="D58" s="115">
        <f t="shared" si="2"/>
        <v>43070</v>
      </c>
      <c r="E58" s="442"/>
      <c r="F58" s="440">
        <v>432.14124944663718</v>
      </c>
      <c r="H58" s="108"/>
      <c r="I58" s="109"/>
      <c r="J58" s="109"/>
    </row>
    <row r="59" spans="1:10">
      <c r="A59" s="428">
        <v>43069</v>
      </c>
      <c r="B59" s="137">
        <f t="shared" si="0"/>
        <v>4</v>
      </c>
      <c r="C59" s="115" t="str">
        <f t="shared" si="1"/>
        <v>dec2017</v>
      </c>
      <c r="D59" s="115">
        <f t="shared" si="2"/>
        <v>43070</v>
      </c>
      <c r="E59" s="442"/>
      <c r="F59" s="440">
        <v>549.74769483478235</v>
      </c>
      <c r="H59" s="108"/>
      <c r="I59" s="109"/>
      <c r="J59" s="109"/>
    </row>
    <row r="60" spans="1:10">
      <c r="A60" s="428">
        <v>43099</v>
      </c>
      <c r="B60" s="137">
        <f t="shared" si="0"/>
        <v>4</v>
      </c>
      <c r="C60" s="115" t="str">
        <f t="shared" si="1"/>
        <v>dec2017</v>
      </c>
      <c r="D60" s="115">
        <f t="shared" si="2"/>
        <v>43070</v>
      </c>
      <c r="E60" s="442"/>
      <c r="F60" s="440">
        <v>437.73465517228578</v>
      </c>
      <c r="H60" s="108"/>
      <c r="I60" s="109"/>
      <c r="J60" s="109"/>
    </row>
    <row r="61" spans="1:10">
      <c r="A61" s="428">
        <v>43130</v>
      </c>
      <c r="B61" s="137">
        <f t="shared" si="0"/>
        <v>1</v>
      </c>
      <c r="C61" s="115" t="str">
        <f t="shared" si="1"/>
        <v>Mar2018</v>
      </c>
      <c r="D61" s="115">
        <f t="shared" si="2"/>
        <v>43160</v>
      </c>
      <c r="E61" s="442"/>
      <c r="F61" s="440">
        <v>234.98642445798441</v>
      </c>
      <c r="H61" s="108"/>
      <c r="I61" s="109"/>
      <c r="J61" s="109"/>
    </row>
    <row r="62" spans="1:10">
      <c r="A62" s="428">
        <v>43159</v>
      </c>
      <c r="B62" s="137">
        <f t="shared" si="0"/>
        <v>1</v>
      </c>
      <c r="C62" s="115" t="str">
        <f t="shared" si="1"/>
        <v>Mar2018</v>
      </c>
      <c r="D62" s="115">
        <f t="shared" si="2"/>
        <v>43160</v>
      </c>
      <c r="E62" s="442"/>
      <c r="F62" s="440">
        <v>442.81738627781129</v>
      </c>
      <c r="H62" s="108"/>
      <c r="I62" s="109"/>
      <c r="J62" s="109"/>
    </row>
    <row r="63" spans="1:10">
      <c r="A63" s="428">
        <v>43189</v>
      </c>
      <c r="B63" s="137">
        <f t="shared" si="0"/>
        <v>1</v>
      </c>
      <c r="C63" s="115" t="str">
        <f t="shared" si="1"/>
        <v>Mar2018</v>
      </c>
      <c r="D63" s="115">
        <f t="shared" si="2"/>
        <v>43160</v>
      </c>
      <c r="E63" s="442"/>
      <c r="F63" s="440">
        <v>467.03977295796426</v>
      </c>
      <c r="H63" s="108"/>
      <c r="I63" s="109"/>
      <c r="J63" s="109"/>
    </row>
    <row r="64" spans="1:10">
      <c r="A64" s="428">
        <v>43220</v>
      </c>
      <c r="B64" s="137">
        <f t="shared" si="0"/>
        <v>2</v>
      </c>
      <c r="C64" s="115" t="str">
        <f t="shared" si="1"/>
        <v>June2018</v>
      </c>
      <c r="D64" s="115">
        <f t="shared" si="2"/>
        <v>43252</v>
      </c>
      <c r="E64" s="442"/>
      <c r="F64" s="440">
        <v>443.04251446385769</v>
      </c>
      <c r="H64" s="108"/>
      <c r="I64" s="109"/>
      <c r="J64" s="109"/>
    </row>
    <row r="65" spans="1:10">
      <c r="A65" s="428">
        <v>43250</v>
      </c>
      <c r="B65" s="137">
        <f t="shared" si="0"/>
        <v>2</v>
      </c>
      <c r="C65" s="115" t="str">
        <f t="shared" si="1"/>
        <v>June2018</v>
      </c>
      <c r="D65" s="115">
        <f t="shared" si="2"/>
        <v>43252</v>
      </c>
      <c r="E65" s="442"/>
      <c r="F65" s="440">
        <v>487.58378253544083</v>
      </c>
      <c r="H65" s="108"/>
      <c r="I65" s="109"/>
      <c r="J65" s="109"/>
    </row>
    <row r="66" spans="1:10">
      <c r="A66" s="428">
        <v>43281</v>
      </c>
      <c r="B66" s="137">
        <f t="shared" si="0"/>
        <v>2</v>
      </c>
      <c r="C66" s="115" t="str">
        <f t="shared" si="1"/>
        <v>June2018</v>
      </c>
      <c r="D66" s="115">
        <f t="shared" si="2"/>
        <v>43252</v>
      </c>
      <c r="E66" s="442"/>
      <c r="F66" s="440">
        <v>545.09808003559056</v>
      </c>
      <c r="H66" s="108"/>
      <c r="I66" s="109"/>
      <c r="J66" s="109"/>
    </row>
    <row r="67" spans="1:10">
      <c r="A67" s="428">
        <v>43311</v>
      </c>
      <c r="B67" s="137">
        <f t="shared" si="0"/>
        <v>3</v>
      </c>
      <c r="C67" s="115" t="str">
        <f t="shared" si="1"/>
        <v>Sep2018</v>
      </c>
      <c r="D67" s="115">
        <f t="shared" si="2"/>
        <v>43344</v>
      </c>
      <c r="E67" s="442"/>
      <c r="F67" s="440">
        <v>520.87046590251725</v>
      </c>
      <c r="H67" s="108"/>
      <c r="I67" s="109"/>
      <c r="J67" s="109"/>
    </row>
    <row r="68" spans="1:10">
      <c r="A68" s="428">
        <v>43342</v>
      </c>
      <c r="B68" s="137">
        <f t="shared" si="0"/>
        <v>3</v>
      </c>
      <c r="C68" s="115" t="str">
        <f t="shared" si="1"/>
        <v>Sep2018</v>
      </c>
      <c r="D68" s="115">
        <f t="shared" si="2"/>
        <v>43344</v>
      </c>
      <c r="E68" s="442"/>
      <c r="F68" s="440">
        <v>494.16401037686188</v>
      </c>
      <c r="H68" s="108"/>
      <c r="I68" s="109"/>
      <c r="J68" s="109"/>
    </row>
    <row r="69" spans="1:10">
      <c r="A69" s="428">
        <v>43373</v>
      </c>
      <c r="B69" s="137">
        <f t="shared" si="0"/>
        <v>3</v>
      </c>
      <c r="C69" s="115" t="str">
        <f t="shared" si="1"/>
        <v>Sep2018</v>
      </c>
      <c r="D69" s="115">
        <f t="shared" si="2"/>
        <v>43344</v>
      </c>
      <c r="E69" s="442"/>
      <c r="F69" s="440">
        <v>504.98020710932303</v>
      </c>
      <c r="H69" s="108"/>
      <c r="I69" s="109"/>
      <c r="J69" s="109"/>
    </row>
    <row r="70" spans="1:10">
      <c r="A70" s="428">
        <v>43403</v>
      </c>
      <c r="B70" s="137">
        <f t="shared" si="0"/>
        <v>4</v>
      </c>
      <c r="C70" s="115" t="str">
        <f t="shared" si="1"/>
        <v>dec2018</v>
      </c>
      <c r="D70" s="115">
        <f t="shared" si="2"/>
        <v>43435</v>
      </c>
      <c r="E70" s="442"/>
      <c r="F70" s="440">
        <v>450.34428298385632</v>
      </c>
      <c r="H70" s="108"/>
      <c r="I70" s="109"/>
      <c r="J70" s="109"/>
    </row>
    <row r="71" spans="1:10">
      <c r="A71" s="428">
        <v>43434</v>
      </c>
      <c r="B71" s="137">
        <f t="shared" si="0"/>
        <v>4</v>
      </c>
      <c r="C71" s="115" t="str">
        <f t="shared" si="1"/>
        <v>dec2018</v>
      </c>
      <c r="D71" s="115">
        <f t="shared" si="2"/>
        <v>43435</v>
      </c>
      <c r="E71" s="442"/>
      <c r="F71" s="440">
        <v>568.84906170533486</v>
      </c>
      <c r="H71" s="108"/>
      <c r="I71" s="109"/>
      <c r="J71" s="109"/>
    </row>
    <row r="72" spans="1:10">
      <c r="A72" s="428">
        <v>43464</v>
      </c>
      <c r="B72" s="137">
        <f t="shared" ref="B72:B84" si="5">MONTH(MONTH(A72)&amp;0)</f>
        <v>4</v>
      </c>
      <c r="C72" s="115" t="str">
        <f t="shared" ref="C72:C84" si="6">IF(B72=4,"dec",IF(B72=1,"Mar", IF(B72=2,"June",IF(B72=3,"Sep",""))))&amp;YEAR(A72)</f>
        <v>dec2018</v>
      </c>
      <c r="D72" s="115">
        <f t="shared" ref="D72:D84" si="7">DATEVALUE(C72)</f>
        <v>43435</v>
      </c>
      <c r="E72" s="442"/>
      <c r="F72" s="440">
        <v>457.73435537617161</v>
      </c>
      <c r="H72" s="108"/>
      <c r="I72" s="109"/>
      <c r="J72" s="109"/>
    </row>
    <row r="73" spans="1:10">
      <c r="A73" s="428">
        <v>43495</v>
      </c>
      <c r="B73" s="137">
        <f t="shared" si="5"/>
        <v>1</v>
      </c>
      <c r="C73" s="115" t="str">
        <f t="shared" si="6"/>
        <v>Mar2019</v>
      </c>
      <c r="D73" s="115">
        <f t="shared" si="7"/>
        <v>43525</v>
      </c>
      <c r="E73" s="442"/>
      <c r="F73" s="440">
        <v>250.22779132853688</v>
      </c>
      <c r="H73" s="108"/>
      <c r="I73" s="109"/>
      <c r="J73" s="109"/>
    </row>
    <row r="74" spans="1:10">
      <c r="A74" s="428">
        <v>43524</v>
      </c>
      <c r="B74" s="137">
        <f t="shared" si="5"/>
        <v>1</v>
      </c>
      <c r="C74" s="115" t="str">
        <f t="shared" si="6"/>
        <v>Mar2019</v>
      </c>
      <c r="D74" s="115">
        <f t="shared" si="7"/>
        <v>43525</v>
      </c>
      <c r="E74" s="442"/>
      <c r="F74" s="440">
        <v>457.30041981503047</v>
      </c>
      <c r="H74" s="108"/>
      <c r="I74" s="109"/>
      <c r="J74" s="109"/>
    </row>
    <row r="75" spans="1:10">
      <c r="A75" s="428">
        <v>43554</v>
      </c>
      <c r="B75" s="137">
        <f t="shared" si="5"/>
        <v>1</v>
      </c>
      <c r="C75" s="115" t="str">
        <f t="shared" si="6"/>
        <v>Mar2019</v>
      </c>
      <c r="D75" s="115">
        <f t="shared" si="7"/>
        <v>43525</v>
      </c>
      <c r="E75" s="442"/>
      <c r="F75" s="440">
        <v>480.76447316185005</v>
      </c>
      <c r="H75" s="108"/>
      <c r="I75" s="109"/>
      <c r="J75" s="109"/>
    </row>
    <row r="76" spans="1:10">
      <c r="A76" s="428">
        <v>43585</v>
      </c>
      <c r="B76" s="137">
        <f t="shared" si="5"/>
        <v>2</v>
      </c>
      <c r="C76" s="115" t="str">
        <f t="shared" si="6"/>
        <v>June2019</v>
      </c>
      <c r="D76" s="115">
        <f t="shared" si="7"/>
        <v>43617</v>
      </c>
      <c r="E76" s="442"/>
      <c r="F76" s="440">
        <v>456.0088813344102</v>
      </c>
      <c r="H76" s="108"/>
      <c r="I76" s="109"/>
      <c r="J76" s="109"/>
    </row>
    <row r="77" spans="1:10">
      <c r="A77" s="428">
        <v>43615</v>
      </c>
      <c r="B77" s="137">
        <f t="shared" si="5"/>
        <v>2</v>
      </c>
      <c r="C77" s="115" t="str">
        <f t="shared" si="6"/>
        <v>June2019</v>
      </c>
      <c r="D77" s="115">
        <f t="shared" si="7"/>
        <v>43617</v>
      </c>
      <c r="E77" s="442"/>
      <c r="F77" s="440">
        <v>499.79181607265997</v>
      </c>
      <c r="H77" s="108"/>
      <c r="I77" s="109"/>
      <c r="J77" s="109"/>
    </row>
    <row r="78" spans="1:10">
      <c r="A78" s="428">
        <v>43646</v>
      </c>
      <c r="B78" s="137">
        <f t="shared" si="5"/>
        <v>2</v>
      </c>
      <c r="C78" s="115" t="str">
        <f t="shared" si="6"/>
        <v>June2019</v>
      </c>
      <c r="D78" s="115">
        <f t="shared" si="7"/>
        <v>43617</v>
      </c>
      <c r="E78" s="442"/>
      <c r="F78" s="440">
        <v>556.54778023947642</v>
      </c>
      <c r="H78" s="108"/>
      <c r="I78" s="109"/>
      <c r="J78" s="109"/>
    </row>
    <row r="79" spans="1:10">
      <c r="A79" s="428">
        <v>43676</v>
      </c>
      <c r="B79" s="137">
        <f t="shared" si="5"/>
        <v>3</v>
      </c>
      <c r="C79" s="115" t="str">
        <f t="shared" si="6"/>
        <v>Sep2019</v>
      </c>
      <c r="D79" s="115">
        <f t="shared" si="7"/>
        <v>43709</v>
      </c>
      <c r="E79" s="442"/>
      <c r="F79" s="440">
        <v>531.56183277306968</v>
      </c>
      <c r="H79" s="108"/>
      <c r="I79" s="109"/>
      <c r="J79" s="109"/>
    </row>
    <row r="80" spans="1:10">
      <c r="A80" s="428">
        <v>43707</v>
      </c>
      <c r="B80" s="137">
        <f t="shared" si="5"/>
        <v>3</v>
      </c>
      <c r="C80" s="115" t="str">
        <f t="shared" si="6"/>
        <v>Sep2019</v>
      </c>
      <c r="D80" s="115">
        <f t="shared" si="7"/>
        <v>43709</v>
      </c>
      <c r="E80" s="442"/>
      <c r="F80" s="440">
        <v>504.09704391408098</v>
      </c>
    </row>
    <row r="81" spans="1:6">
      <c r="A81" s="428">
        <v>43738</v>
      </c>
      <c r="B81" s="137">
        <f t="shared" si="5"/>
        <v>3</v>
      </c>
      <c r="C81" s="115" t="str">
        <f t="shared" si="6"/>
        <v>Sep2019</v>
      </c>
      <c r="D81" s="115">
        <f t="shared" si="7"/>
        <v>43709</v>
      </c>
      <c r="E81" s="442"/>
      <c r="F81" s="440">
        <v>514.15490731320881</v>
      </c>
    </row>
    <row r="82" spans="1:6">
      <c r="A82" s="428">
        <v>43768</v>
      </c>
      <c r="B82" s="137">
        <f t="shared" si="5"/>
        <v>4</v>
      </c>
      <c r="C82" s="115" t="str">
        <f t="shared" si="6"/>
        <v>dec2019</v>
      </c>
      <c r="D82" s="115">
        <f t="shared" si="7"/>
        <v>43800</v>
      </c>
      <c r="E82" s="442"/>
      <c r="F82" s="440">
        <v>458.76064985440877</v>
      </c>
    </row>
    <row r="83" spans="1:6">
      <c r="A83" s="428">
        <v>43799</v>
      </c>
      <c r="B83" s="137">
        <f t="shared" si="5"/>
        <v>4</v>
      </c>
      <c r="C83" s="115" t="str">
        <f t="shared" si="6"/>
        <v>dec2019</v>
      </c>
      <c r="D83" s="115">
        <f t="shared" si="7"/>
        <v>43800</v>
      </c>
      <c r="E83" s="442"/>
      <c r="F83" s="440">
        <v>576.50709524255399</v>
      </c>
    </row>
    <row r="84" spans="1:6">
      <c r="A84" s="428">
        <v>43829</v>
      </c>
      <c r="B84" s="137">
        <f t="shared" si="5"/>
        <v>4</v>
      </c>
      <c r="C84" s="115" t="str">
        <f t="shared" si="6"/>
        <v>dec2019</v>
      </c>
      <c r="D84" s="115">
        <f t="shared" si="7"/>
        <v>43800</v>
      </c>
      <c r="E84" s="442"/>
      <c r="F84" s="440">
        <v>464.63405558005746</v>
      </c>
    </row>
    <row r="85" spans="1:6">
      <c r="A85" s="428">
        <v>43860</v>
      </c>
      <c r="B85" s="137">
        <f t="shared" ref="B85:B96" si="8">MONTH(MONTH(A85)&amp;0)</f>
        <v>1</v>
      </c>
      <c r="C85" s="115" t="str">
        <f t="shared" ref="C85:C96" si="9">IF(B85=4,"dec",IF(B85=1,"Mar", IF(B85=2,"June",IF(B85=3,"Sep",""))))&amp;YEAR(A85)</f>
        <v>Mar2020</v>
      </c>
      <c r="D85" s="115">
        <f t="shared" ref="D85:D96" si="10">DATEVALUE(C85)</f>
        <v>43891</v>
      </c>
      <c r="E85" s="442"/>
      <c r="F85" s="440">
        <v>252.54479132853689</v>
      </c>
    </row>
    <row r="86" spans="1:6">
      <c r="A86" s="428">
        <v>43890</v>
      </c>
      <c r="B86" s="137">
        <f t="shared" si="8"/>
        <v>1</v>
      </c>
      <c r="C86" s="115" t="str">
        <f t="shared" si="9"/>
        <v>Mar2020</v>
      </c>
      <c r="D86" s="115">
        <f t="shared" si="10"/>
        <v>43891</v>
      </c>
      <c r="E86" s="442"/>
      <c r="F86" s="440">
        <v>460.25441981503047</v>
      </c>
    </row>
    <row r="87" spans="1:6">
      <c r="A87" s="428">
        <v>43920</v>
      </c>
      <c r="B87" s="137">
        <f t="shared" si="8"/>
        <v>1</v>
      </c>
      <c r="C87" s="115" t="str">
        <f t="shared" si="9"/>
        <v>Mar2020</v>
      </c>
      <c r="D87" s="115">
        <f t="shared" si="10"/>
        <v>43891</v>
      </c>
      <c r="E87" s="442"/>
      <c r="F87" s="440">
        <v>484.35547316185006</v>
      </c>
    </row>
    <row r="88" spans="1:6">
      <c r="A88" s="428">
        <v>43951</v>
      </c>
      <c r="B88" s="137">
        <f t="shared" si="8"/>
        <v>2</v>
      </c>
      <c r="C88" s="115" t="str">
        <f t="shared" si="9"/>
        <v>June2020</v>
      </c>
      <c r="D88" s="115">
        <f t="shared" si="10"/>
        <v>43983</v>
      </c>
      <c r="E88" s="442"/>
      <c r="F88" s="440">
        <v>460.23688133441016</v>
      </c>
    </row>
    <row r="89" spans="1:6">
      <c r="A89" s="428">
        <v>43981</v>
      </c>
      <c r="B89" s="137">
        <f t="shared" si="8"/>
        <v>2</v>
      </c>
      <c r="C89" s="115" t="str">
        <f t="shared" si="9"/>
        <v>June2020</v>
      </c>
      <c r="D89" s="115">
        <f t="shared" si="10"/>
        <v>43983</v>
      </c>
      <c r="E89" s="442"/>
      <c r="F89" s="440">
        <v>504.65681607265998</v>
      </c>
    </row>
    <row r="90" spans="1:6">
      <c r="A90" s="428">
        <v>44012</v>
      </c>
      <c r="B90" s="137">
        <f t="shared" si="8"/>
        <v>2</v>
      </c>
      <c r="C90" s="115" t="str">
        <f t="shared" si="9"/>
        <v>June2020</v>
      </c>
      <c r="D90" s="115">
        <f t="shared" si="10"/>
        <v>43983</v>
      </c>
      <c r="E90" s="442"/>
      <c r="F90" s="440">
        <v>562.04978023947638</v>
      </c>
    </row>
    <row r="91" spans="1:6">
      <c r="A91" s="428">
        <v>44042</v>
      </c>
      <c r="B91" s="137">
        <f t="shared" si="8"/>
        <v>3</v>
      </c>
      <c r="C91" s="115" t="str">
        <f t="shared" si="9"/>
        <v>Sep2020</v>
      </c>
      <c r="D91" s="115">
        <f t="shared" si="10"/>
        <v>44075</v>
      </c>
      <c r="E91" s="442"/>
      <c r="F91" s="440">
        <v>537.70083277306981</v>
      </c>
    </row>
    <row r="92" spans="1:6">
      <c r="A92" s="428">
        <v>44073</v>
      </c>
      <c r="B92" s="137">
        <f t="shared" si="8"/>
        <v>3</v>
      </c>
      <c r="C92" s="115" t="str">
        <f t="shared" si="9"/>
        <v>Sep2020</v>
      </c>
      <c r="D92" s="115">
        <f t="shared" si="10"/>
        <v>44075</v>
      </c>
      <c r="E92" s="442"/>
      <c r="F92" s="440">
        <v>510.87304391408099</v>
      </c>
    </row>
    <row r="93" spans="1:6">
      <c r="A93" s="428">
        <v>44104</v>
      </c>
      <c r="B93" s="137">
        <f t="shared" si="8"/>
        <v>3</v>
      </c>
      <c r="C93" s="115" t="str">
        <f t="shared" si="9"/>
        <v>Sep2020</v>
      </c>
      <c r="D93" s="115">
        <f t="shared" si="10"/>
        <v>44075</v>
      </c>
      <c r="E93" s="442"/>
      <c r="F93" s="440">
        <v>521.56790731320882</v>
      </c>
    </row>
    <row r="94" spans="1:6">
      <c r="A94" s="428">
        <v>44134</v>
      </c>
      <c r="B94" s="137">
        <f t="shared" si="8"/>
        <v>4</v>
      </c>
      <c r="C94" s="115" t="str">
        <f t="shared" si="9"/>
        <v>dec2020</v>
      </c>
      <c r="D94" s="115">
        <f t="shared" si="10"/>
        <v>44166</v>
      </c>
      <c r="E94" s="442"/>
      <c r="F94" s="440">
        <v>466.81064985440884</v>
      </c>
    </row>
    <row r="95" spans="1:6">
      <c r="A95" s="428">
        <v>44165</v>
      </c>
      <c r="B95" s="137">
        <f t="shared" si="8"/>
        <v>4</v>
      </c>
      <c r="C95" s="115" t="str">
        <f t="shared" si="9"/>
        <v>dec2020</v>
      </c>
      <c r="D95" s="115">
        <f t="shared" si="10"/>
        <v>44166</v>
      </c>
      <c r="E95" s="442"/>
      <c r="F95" s="440">
        <v>585.194095242554</v>
      </c>
    </row>
    <row r="96" spans="1:6">
      <c r="A96" s="428">
        <v>44195</v>
      </c>
      <c r="B96" s="137">
        <f t="shared" si="8"/>
        <v>4</v>
      </c>
      <c r="C96" s="115" t="str">
        <f t="shared" si="9"/>
        <v>dec2020</v>
      </c>
      <c r="D96" s="115">
        <f t="shared" si="10"/>
        <v>44166</v>
      </c>
      <c r="E96" s="442"/>
      <c r="F96" s="440">
        <v>473.95805558005742</v>
      </c>
    </row>
    <row r="97" spans="1:6">
      <c r="A97" s="428">
        <v>44226</v>
      </c>
      <c r="B97" s="137">
        <f t="shared" ref="B97:B108" si="11">MONTH(MONTH(A97)&amp;0)</f>
        <v>1</v>
      </c>
      <c r="C97" s="115" t="str">
        <f t="shared" ref="C97:C108" si="12">IF(B97=4,"dec",IF(B97=1,"Mar", IF(B97=2,"June",IF(B97=3,"Sep",""))))&amp;YEAR(A97)</f>
        <v>Mar2021</v>
      </c>
      <c r="D97" s="115">
        <f t="shared" ref="D97:D108" si="13">DATEVALUE(C97)</f>
        <v>44256</v>
      </c>
      <c r="F97" s="440">
        <v>261.32769132853684</v>
      </c>
    </row>
    <row r="98" spans="1:6">
      <c r="A98" s="428">
        <v>44255</v>
      </c>
      <c r="B98" s="137">
        <f t="shared" si="11"/>
        <v>1</v>
      </c>
      <c r="C98" s="115" t="str">
        <f t="shared" si="12"/>
        <v>Mar2021</v>
      </c>
      <c r="D98" s="115">
        <f t="shared" si="13"/>
        <v>44256</v>
      </c>
      <c r="F98" s="440">
        <v>468.49621981503043</v>
      </c>
    </row>
    <row r="99" spans="1:6">
      <c r="A99" s="428">
        <v>44285</v>
      </c>
      <c r="B99" s="137">
        <f t="shared" si="11"/>
        <v>1</v>
      </c>
      <c r="C99" s="115" t="str">
        <f t="shared" si="12"/>
        <v>Mar2021</v>
      </c>
      <c r="D99" s="115">
        <f t="shared" si="13"/>
        <v>44256</v>
      </c>
      <c r="F99" s="440">
        <v>492.0561731618501</v>
      </c>
    </row>
    <row r="100" spans="1:6">
      <c r="A100" s="428">
        <v>44316</v>
      </c>
      <c r="B100" s="137">
        <f t="shared" si="11"/>
        <v>2</v>
      </c>
      <c r="C100" s="115" t="str">
        <f t="shared" si="12"/>
        <v>June2021</v>
      </c>
      <c r="D100" s="115">
        <f t="shared" si="13"/>
        <v>44348</v>
      </c>
      <c r="F100" s="440">
        <v>467.39648133441017</v>
      </c>
    </row>
    <row r="101" spans="1:6">
      <c r="A101" s="428">
        <v>44346</v>
      </c>
      <c r="B101" s="137">
        <f t="shared" si="11"/>
        <v>2</v>
      </c>
      <c r="C101" s="115" t="str">
        <f t="shared" si="12"/>
        <v>June2021</v>
      </c>
      <c r="D101" s="115">
        <f t="shared" si="13"/>
        <v>44348</v>
      </c>
      <c r="F101" s="440">
        <v>511.27531607266002</v>
      </c>
    </row>
    <row r="102" spans="1:6">
      <c r="A102" s="428">
        <v>44377</v>
      </c>
      <c r="B102" s="137">
        <f t="shared" si="11"/>
        <v>2</v>
      </c>
      <c r="C102" s="115" t="str">
        <f t="shared" si="12"/>
        <v>June2021</v>
      </c>
      <c r="D102" s="115">
        <f t="shared" si="13"/>
        <v>44348</v>
      </c>
      <c r="F102" s="440">
        <v>568.12718023947627</v>
      </c>
    </row>
    <row r="103" spans="1:6">
      <c r="A103" s="428">
        <v>44407</v>
      </c>
      <c r="B103" s="137">
        <f t="shared" si="11"/>
        <v>3</v>
      </c>
      <c r="C103" s="115" t="str">
        <f t="shared" si="12"/>
        <v>Sep2021</v>
      </c>
      <c r="D103" s="115">
        <f t="shared" si="13"/>
        <v>44440</v>
      </c>
      <c r="F103" s="440">
        <v>543.23713277306979</v>
      </c>
    </row>
    <row r="104" spans="1:6">
      <c r="A104" s="428">
        <v>44438</v>
      </c>
      <c r="B104" s="137">
        <f t="shared" si="11"/>
        <v>3</v>
      </c>
      <c r="C104" s="115" t="str">
        <f t="shared" si="12"/>
        <v>Sep2021</v>
      </c>
      <c r="D104" s="115">
        <f t="shared" si="13"/>
        <v>44440</v>
      </c>
      <c r="F104" s="440">
        <v>515.86824391408095</v>
      </c>
    </row>
    <row r="105" spans="1:6">
      <c r="A105" s="428">
        <v>44469</v>
      </c>
      <c r="B105" s="137">
        <f t="shared" si="11"/>
        <v>3</v>
      </c>
      <c r="C105" s="115" t="str">
        <f t="shared" si="12"/>
        <v>Sep2021</v>
      </c>
      <c r="D105" s="115">
        <f t="shared" si="13"/>
        <v>44440</v>
      </c>
      <c r="F105" s="440">
        <v>526.02200731320886</v>
      </c>
    </row>
    <row r="106" spans="1:6">
      <c r="A106" s="428">
        <v>44499</v>
      </c>
      <c r="B106" s="137">
        <f t="shared" si="11"/>
        <v>4</v>
      </c>
      <c r="C106" s="115" t="str">
        <f t="shared" si="12"/>
        <v>dec2021</v>
      </c>
      <c r="D106" s="115">
        <f t="shared" si="13"/>
        <v>44531</v>
      </c>
      <c r="F106" s="440">
        <v>470.72364985440885</v>
      </c>
    </row>
    <row r="107" spans="1:6">
      <c r="A107" s="428">
        <v>44530</v>
      </c>
      <c r="B107" s="137">
        <f t="shared" si="11"/>
        <v>4</v>
      </c>
      <c r="C107" s="115" t="str">
        <f t="shared" si="12"/>
        <v>dec2021</v>
      </c>
      <c r="D107" s="115">
        <f t="shared" si="13"/>
        <v>44531</v>
      </c>
      <c r="F107" s="440">
        <v>588.56599524255398</v>
      </c>
    </row>
    <row r="108" spans="1:6" ht="13.5" thickBot="1">
      <c r="A108" s="431">
        <v>44560</v>
      </c>
      <c r="B108" s="138">
        <f t="shared" si="11"/>
        <v>4</v>
      </c>
      <c r="C108" s="116" t="str">
        <f t="shared" si="12"/>
        <v>dec2021</v>
      </c>
      <c r="D108" s="116">
        <f t="shared" si="13"/>
        <v>44531</v>
      </c>
      <c r="E108" s="138"/>
      <c r="F108" s="441">
        <v>476.78885558005743</v>
      </c>
    </row>
  </sheetData>
  <conditionalFormatting sqref="I7:J41">
    <cfRule type="containsErrors" dxfId="15" priority="1">
      <formula>ISERROR(I7)</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82" fitToHeight="0" orientation="landscape" r:id="rId1"/>
  <headerFooter>
    <oddFooter>&amp;L&amp;F&amp;CPage &amp;P of &amp;N&amp;R&amp;D</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AH108"/>
  <sheetViews>
    <sheetView showGridLines="0" workbookViewId="0">
      <pane ySplit="6" topLeftCell="A7" activePane="bottomLeft" state="frozen"/>
      <selection pane="bottomLeft"/>
    </sheetView>
  </sheetViews>
  <sheetFormatPr defaultRowHeight="12.75"/>
  <cols>
    <col min="1" max="1" width="12.7109375" style="127" customWidth="1"/>
    <col min="2" max="4" width="12.7109375" style="127" hidden="1" customWidth="1"/>
    <col min="5" max="5" width="12.7109375" style="137" customWidth="1"/>
    <col min="6" max="16" width="12.7109375" style="162" customWidth="1"/>
    <col min="17" max="28" width="12.7109375" style="129" customWidth="1"/>
    <col min="29" max="30" width="9.28515625" style="86" bestFit="1" customWidth="1"/>
    <col min="31" max="16384" width="9.140625" style="73"/>
  </cols>
  <sheetData>
    <row r="1" spans="1:34" s="120" customFormat="1" ht="13.5" customHeight="1">
      <c r="A1" s="82" t="s">
        <v>152</v>
      </c>
      <c r="B1" s="140"/>
      <c r="C1" s="140"/>
      <c r="D1" s="140"/>
      <c r="E1" s="141"/>
      <c r="F1" s="141"/>
      <c r="G1" s="141"/>
      <c r="H1" s="141"/>
      <c r="I1" s="141"/>
      <c r="J1" s="141"/>
      <c r="K1" s="141"/>
      <c r="L1" s="141"/>
      <c r="M1" s="141"/>
      <c r="N1" s="141"/>
      <c r="O1" s="141"/>
      <c r="P1" s="141"/>
      <c r="Q1" s="142"/>
      <c r="R1" s="142"/>
      <c r="S1" s="142"/>
      <c r="T1" s="142"/>
      <c r="U1" s="142"/>
      <c r="V1" s="142"/>
      <c r="W1" s="142"/>
      <c r="X1" s="142"/>
      <c r="Y1" s="142"/>
      <c r="Z1" s="142"/>
      <c r="AA1" s="142"/>
      <c r="AB1" s="142"/>
      <c r="AC1" s="94"/>
      <c r="AD1" s="94"/>
    </row>
    <row r="2" spans="1:34" s="120" customFormat="1" ht="13.5" customHeight="1">
      <c r="A2" s="300"/>
      <c r="B2" s="140"/>
      <c r="C2" s="140"/>
      <c r="D2" s="140"/>
      <c r="E2" s="141"/>
      <c r="F2" s="141"/>
      <c r="G2" s="141"/>
      <c r="H2" s="141"/>
      <c r="I2" s="141"/>
      <c r="J2" s="141"/>
      <c r="K2" s="141"/>
      <c r="L2" s="141"/>
      <c r="M2" s="141"/>
      <c r="N2" s="141"/>
      <c r="O2" s="141"/>
      <c r="P2" s="141"/>
      <c r="Q2" s="142"/>
      <c r="R2" s="142"/>
      <c r="S2" s="142"/>
      <c r="T2" s="142"/>
      <c r="U2" s="142"/>
      <c r="V2" s="142"/>
      <c r="W2" s="142"/>
      <c r="X2" s="142"/>
      <c r="Y2" s="142"/>
      <c r="Z2" s="142"/>
      <c r="AA2" s="142"/>
      <c r="AB2" s="142"/>
      <c r="AC2" s="94"/>
      <c r="AD2" s="94"/>
    </row>
    <row r="3" spans="1:34" ht="13.5" customHeight="1">
      <c r="A3" s="439" t="s">
        <v>185</v>
      </c>
      <c r="B3" s="438" t="s">
        <v>184</v>
      </c>
      <c r="C3" s="438" t="s">
        <v>184</v>
      </c>
      <c r="D3" s="438" t="s">
        <v>184</v>
      </c>
      <c r="E3" s="128"/>
      <c r="F3" s="128"/>
      <c r="G3" s="128"/>
      <c r="H3" s="130"/>
      <c r="I3" s="73"/>
      <c r="J3" s="73"/>
      <c r="K3" s="73"/>
      <c r="L3" s="73"/>
      <c r="M3" s="73"/>
      <c r="N3" s="73"/>
      <c r="O3" s="73"/>
      <c r="P3" s="73"/>
      <c r="Q3" s="73"/>
      <c r="R3" s="73"/>
      <c r="S3" s="73"/>
      <c r="T3" s="73"/>
      <c r="U3" s="73"/>
      <c r="V3" s="73"/>
      <c r="W3" s="73"/>
      <c r="X3" s="73"/>
      <c r="Y3" s="73"/>
      <c r="Z3" s="73"/>
      <c r="AA3" s="73"/>
      <c r="AB3" s="73"/>
      <c r="AC3" s="73"/>
      <c r="AD3" s="73"/>
    </row>
    <row r="4" spans="1:34">
      <c r="A4" s="300"/>
      <c r="E4" s="128"/>
      <c r="F4" s="128"/>
      <c r="G4" s="128"/>
      <c r="H4" s="130"/>
      <c r="I4" s="73"/>
      <c r="J4" s="73"/>
      <c r="K4" s="73"/>
      <c r="L4" s="73"/>
      <c r="M4" s="73"/>
      <c r="N4" s="73"/>
      <c r="O4" s="73"/>
      <c r="P4" s="73"/>
      <c r="Q4" s="73"/>
      <c r="R4" s="73"/>
      <c r="S4" s="73"/>
      <c r="T4" s="73"/>
      <c r="U4" s="73"/>
      <c r="V4" s="73"/>
      <c r="W4" s="73"/>
      <c r="X4" s="73"/>
      <c r="Y4" s="73"/>
      <c r="Z4" s="73"/>
      <c r="AA4" s="73"/>
      <c r="AB4" s="73"/>
      <c r="AC4" s="73"/>
      <c r="AD4" s="73"/>
    </row>
    <row r="5" spans="1:34" ht="13.5" thickBot="1">
      <c r="A5" s="437" t="s">
        <v>177</v>
      </c>
      <c r="E5" s="128"/>
      <c r="F5" s="128"/>
      <c r="G5" s="128"/>
      <c r="H5" s="73"/>
      <c r="I5" s="73"/>
      <c r="J5" s="73"/>
      <c r="K5" s="73"/>
      <c r="L5" s="73"/>
      <c r="M5" s="73"/>
      <c r="N5" s="73"/>
      <c r="O5" s="73"/>
      <c r="P5" s="73"/>
      <c r="Q5" s="73"/>
      <c r="R5" s="437" t="s">
        <v>178</v>
      </c>
      <c r="S5" s="73"/>
      <c r="T5" s="73"/>
      <c r="U5" s="73"/>
      <c r="V5" s="73"/>
      <c r="W5" s="73"/>
      <c r="X5" s="73"/>
      <c r="Y5" s="73"/>
      <c r="Z5" s="73"/>
      <c r="AA5" s="73"/>
      <c r="AB5" s="73"/>
      <c r="AC5" s="73"/>
      <c r="AD5" s="73"/>
    </row>
    <row r="6" spans="1:34" s="444" customFormat="1" ht="39" thickBot="1">
      <c r="A6" s="131" t="s">
        <v>32</v>
      </c>
      <c r="B6" s="90" t="s">
        <v>8</v>
      </c>
      <c r="C6" s="90" t="s">
        <v>15</v>
      </c>
      <c r="D6" s="91" t="s">
        <v>14</v>
      </c>
      <c r="E6" s="134" t="s">
        <v>186</v>
      </c>
      <c r="F6" s="443" t="s">
        <v>187</v>
      </c>
      <c r="G6" s="443" t="s">
        <v>188</v>
      </c>
      <c r="H6" s="443" t="s">
        <v>189</v>
      </c>
      <c r="I6" s="443" t="s">
        <v>190</v>
      </c>
      <c r="J6" s="443" t="s">
        <v>191</v>
      </c>
      <c r="K6" s="443" t="s">
        <v>192</v>
      </c>
      <c r="L6" s="443" t="s">
        <v>193</v>
      </c>
      <c r="M6" s="443" t="s">
        <v>194</v>
      </c>
      <c r="N6" s="443" t="s">
        <v>195</v>
      </c>
      <c r="O6" s="134" t="s">
        <v>196</v>
      </c>
      <c r="P6" s="135" t="s">
        <v>197</v>
      </c>
      <c r="Q6" s="140"/>
      <c r="R6" s="409" t="s">
        <v>181</v>
      </c>
      <c r="S6" s="134" t="s">
        <v>186</v>
      </c>
      <c r="T6" s="443" t="s">
        <v>187</v>
      </c>
      <c r="U6" s="443" t="s">
        <v>188</v>
      </c>
      <c r="V6" s="443" t="s">
        <v>189</v>
      </c>
      <c r="W6" s="443" t="s">
        <v>190</v>
      </c>
      <c r="X6" s="443" t="s">
        <v>191</v>
      </c>
      <c r="Y6" s="443" t="s">
        <v>192</v>
      </c>
      <c r="Z6" s="443" t="s">
        <v>193</v>
      </c>
      <c r="AA6" s="443" t="s">
        <v>194</v>
      </c>
      <c r="AB6" s="443" t="s">
        <v>195</v>
      </c>
      <c r="AC6" s="134" t="s">
        <v>196</v>
      </c>
      <c r="AD6" s="135" t="s">
        <v>197</v>
      </c>
    </row>
    <row r="7" spans="1:34">
      <c r="A7" s="459">
        <v>41485</v>
      </c>
      <c r="B7" s="137">
        <f>MONTH(MONTH(A7)&amp;0)</f>
        <v>3</v>
      </c>
      <c r="C7" s="115" t="str">
        <f>IF(B7=4,"dec",IF(B7=1,"Mar", IF(B7=2,"June",IF(B7=3,"Sep",""))))&amp;YEAR(A7)</f>
        <v>Sep2013</v>
      </c>
      <c r="D7" s="115">
        <f>DATEVALUE(C7)</f>
        <v>41518</v>
      </c>
      <c r="E7" s="445">
        <v>331</v>
      </c>
      <c r="F7" s="446"/>
      <c r="G7" s="446">
        <v>0</v>
      </c>
      <c r="H7" s="446"/>
      <c r="I7" s="446">
        <v>21</v>
      </c>
      <c r="J7" s="446"/>
      <c r="K7" s="446">
        <v>58</v>
      </c>
      <c r="L7" s="446"/>
      <c r="M7" s="446">
        <v>68</v>
      </c>
      <c r="N7" s="446"/>
      <c r="O7" s="447">
        <f>SUM(E7,G7,I7,K7,M7)</f>
        <v>478</v>
      </c>
      <c r="P7" s="448"/>
      <c r="R7" s="459">
        <v>41518</v>
      </c>
      <c r="S7" s="452">
        <f>IF(SUMIF($D$7:$D$108,R7,$E$7:$E$108)=0,NA(),SUMIF($D$7:$D$108,R7,$E$7:$E$108))</f>
        <v>981</v>
      </c>
      <c r="T7" s="453" t="e">
        <f>IF(SUMIF($D$7:$D$108,R7,$F$7:$F$108)=0,NA(),SUMIF($D$7:$D$108,R7,$F$7:$F$108))</f>
        <v>#N/A</v>
      </c>
      <c r="U7" s="453">
        <f>IF(SUMIF($D$7:$D$108,R7,$G$7:$G$108)=0,NA(),SUMIF($D$7:$D$108,R7,$G$7:$G$108))</f>
        <v>4</v>
      </c>
      <c r="V7" s="453" t="e">
        <f>IF(SUMIF($D$7:$D$108,R7,$H$7:$H$108)=0,NA(),SUMIF($D$7:$D$108,R7,$H$7:$H$108))</f>
        <v>#N/A</v>
      </c>
      <c r="W7" s="453">
        <f>IF(SUMIF($D$7:$D$108,R7,$I$7:$I$108)=0,NA(),SUMIF($D$7:$D$108,R7,$I$7:$I$108))</f>
        <v>79</v>
      </c>
      <c r="X7" s="453" t="e">
        <f>IF(SUMIF($D$7:$D$108,R7,$J$7:$J$108)=0,NA(),SUMIF($D$7:$D$108,R7,$J$7:$J$108))</f>
        <v>#N/A</v>
      </c>
      <c r="Y7" s="453">
        <f>IF(SUMIF($D$7:$D$108,R7,$K$7:$K$108)=0,NA(),SUMIF($D$7:$D$108,R7,$K$7:$K$108))</f>
        <v>194</v>
      </c>
      <c r="Z7" s="453" t="e">
        <f>IF(SUMIF($D$7:$D$108,R7,$L$7:$L$108)=0,NA(),SUMIF($D$7:$D$108,R7,$L$7:$L$108))</f>
        <v>#N/A</v>
      </c>
      <c r="AA7" s="453">
        <f>IF(SUMIF($D$7:$D$108,R7,$M$7:$M$108)=0,NA(),SUMIF($D$7:$D$108,R7,$M$7:$M$108))</f>
        <v>198</v>
      </c>
      <c r="AB7" s="453" t="e">
        <f>IF(SUMIF($D$7:$D$108,R7,$N$7:$N$108)=0,NA(),SUMIF($D$7:$D$108,R7,$N$7:$N$108))</f>
        <v>#N/A</v>
      </c>
      <c r="AC7" s="454">
        <f>IF(SUMIF($D$7:$D$108,R7,$O$7:$O$108)=0,NA(),SUMIF($D$7:$D$108,R7,$O$7:$O$108))</f>
        <v>1456</v>
      </c>
      <c r="AD7" s="455" t="e">
        <f>IF(SUMIF($D$7:$D$108,R7,$P$7:$P$108)=0,NA(),SUMIF($D$7:$D$108,R7,$P$7:$P$9108))</f>
        <v>#N/A</v>
      </c>
      <c r="AG7" s="86"/>
      <c r="AH7" s="86"/>
    </row>
    <row r="8" spans="1:34">
      <c r="A8" s="460">
        <v>41516</v>
      </c>
      <c r="B8" s="137">
        <f t="shared" ref="B8:B71" si="0">MONTH(MONTH(A8)&amp;0)</f>
        <v>3</v>
      </c>
      <c r="C8" s="115" t="str">
        <f t="shared" ref="C8:C71" si="1">IF(B8=4,"dec",IF(B8=1,"Mar", IF(B8=2,"June",IF(B8=3,"Sep",""))))&amp;YEAR(A8)</f>
        <v>Sep2013</v>
      </c>
      <c r="D8" s="115">
        <f t="shared" ref="D8:D71" si="2">DATEVALUE(C8)</f>
        <v>41518</v>
      </c>
      <c r="E8" s="445">
        <v>363</v>
      </c>
      <c r="F8" s="446"/>
      <c r="G8" s="446">
        <v>1</v>
      </c>
      <c r="H8" s="446"/>
      <c r="I8" s="446">
        <v>32</v>
      </c>
      <c r="J8" s="446"/>
      <c r="K8" s="446">
        <v>72</v>
      </c>
      <c r="L8" s="446"/>
      <c r="M8" s="446">
        <v>62</v>
      </c>
      <c r="N8" s="446"/>
      <c r="O8" s="447">
        <f t="shared" ref="O8:P48" si="3">SUM(E8,G8,I8,K8,M8)</f>
        <v>530</v>
      </c>
      <c r="P8" s="448"/>
      <c r="R8" s="460">
        <v>41609</v>
      </c>
      <c r="S8" s="447">
        <f t="shared" ref="S8:S40" si="4">IF(SUMIF($D$7:$D$108,R8,$E$7:$E$108)=0,NA(),SUMIF($D$7:$D$108,R8,$E$7:$E$108))</f>
        <v>885</v>
      </c>
      <c r="T8" s="446" t="e">
        <f t="shared" ref="T8:T40" si="5">IF(SUMIF($D$7:$D$108,R8,$F$7:$F$108)=0,NA(),SUMIF($D$7:$D$108,R8,$F$7:$F$108))</f>
        <v>#N/A</v>
      </c>
      <c r="U8" s="446">
        <f t="shared" ref="U8:U40" si="6">IF(SUMIF($D$7:$D$108,R8,$G$7:$G$108)=0,NA(),SUMIF($D$7:$D$108,R8,$G$7:$G$108))</f>
        <v>78</v>
      </c>
      <c r="V8" s="446" t="e">
        <f t="shared" ref="V8:V40" si="7">IF(SUMIF($D$7:$D$108,R8,$H$7:$H$108)=0,NA(),SUMIF($D$7:$D$108,R8,$H$7:$H$108))</f>
        <v>#N/A</v>
      </c>
      <c r="W8" s="446">
        <f t="shared" ref="W8:W40" si="8">IF(SUMIF($D$7:$D$108,R8,$I$7:$I$108)=0,NA(),SUMIF($D$7:$D$108,R8,$I$7:$I$108))</f>
        <v>66</v>
      </c>
      <c r="X8" s="446" t="e">
        <f t="shared" ref="X8:X40" si="9">IF(SUMIF($D$7:$D$108,R8,$J$7:$J$108)=0,NA(),SUMIF($D$7:$D$108,R8,$J$7:$J$108))</f>
        <v>#N/A</v>
      </c>
      <c r="Y8" s="446">
        <f t="shared" ref="Y8:Y40" si="10">IF(SUMIF($D$7:$D$108,R8,$K$7:$K$108)=0,NA(),SUMIF($D$7:$D$108,R8,$K$7:$K$108))</f>
        <v>124</v>
      </c>
      <c r="Z8" s="446" t="e">
        <f t="shared" ref="Z8:Z40" si="11">IF(SUMIF($D$7:$D$108,R8,$L$7:$L$108)=0,NA(),SUMIF($D$7:$D$108,R8,$L$7:$L$108))</f>
        <v>#N/A</v>
      </c>
      <c r="AA8" s="446">
        <f t="shared" ref="AA8:AA40" si="12">IF(SUMIF($D$7:$D$108,R8,$M$7:$M$108)=0,NA(),SUMIF($D$7:$D$108,R8,$M$7:$M$108))</f>
        <v>185</v>
      </c>
      <c r="AB8" s="446" t="e">
        <f t="shared" ref="AB8:AB40" si="13">IF(SUMIF($D$7:$D$108,R8,$N$7:$N$108)=0,NA(),SUMIF($D$7:$D$108,R8,$N$7:$N$108))</f>
        <v>#N/A</v>
      </c>
      <c r="AC8" s="456">
        <f t="shared" ref="AC8:AC40" si="14">IF(SUMIF($D$7:$D$108,R8,$O$7:$O$108)=0,NA(),SUMIF($D$7:$D$108,R8,$O$7:$O$108))</f>
        <v>1338</v>
      </c>
      <c r="AD8" s="457" t="e">
        <f t="shared" ref="AD8:AD40" si="15">IF(SUMIF($D$7:$D$108,R8,$P$7:$P$108)=0,NA(),SUMIF($D$7:$D$108,R8,$P$7:$P$9108))</f>
        <v>#N/A</v>
      </c>
      <c r="AG8" s="86"/>
      <c r="AH8" s="86"/>
    </row>
    <row r="9" spans="1:34">
      <c r="A9" s="460">
        <v>41547</v>
      </c>
      <c r="B9" s="137">
        <f t="shared" si="0"/>
        <v>3</v>
      </c>
      <c r="C9" s="115" t="str">
        <f t="shared" si="1"/>
        <v>Sep2013</v>
      </c>
      <c r="D9" s="115">
        <f t="shared" si="2"/>
        <v>41518</v>
      </c>
      <c r="E9" s="445">
        <v>287</v>
      </c>
      <c r="F9" s="446"/>
      <c r="G9" s="446">
        <v>3</v>
      </c>
      <c r="H9" s="446"/>
      <c r="I9" s="446">
        <v>26</v>
      </c>
      <c r="J9" s="446"/>
      <c r="K9" s="446">
        <v>64</v>
      </c>
      <c r="L9" s="446"/>
      <c r="M9" s="446">
        <v>68</v>
      </c>
      <c r="N9" s="446"/>
      <c r="O9" s="447">
        <f t="shared" si="3"/>
        <v>448</v>
      </c>
      <c r="P9" s="448"/>
      <c r="R9" s="460">
        <v>41699</v>
      </c>
      <c r="S9" s="447">
        <f t="shared" si="4"/>
        <v>546</v>
      </c>
      <c r="T9" s="446" t="e">
        <f t="shared" si="5"/>
        <v>#N/A</v>
      </c>
      <c r="U9" s="446">
        <f t="shared" si="6"/>
        <v>112</v>
      </c>
      <c r="V9" s="446" t="e">
        <f t="shared" si="7"/>
        <v>#N/A</v>
      </c>
      <c r="W9" s="446">
        <f t="shared" si="8"/>
        <v>34</v>
      </c>
      <c r="X9" s="446" t="e">
        <f t="shared" si="9"/>
        <v>#N/A</v>
      </c>
      <c r="Y9" s="446">
        <f t="shared" si="10"/>
        <v>134</v>
      </c>
      <c r="Z9" s="446" t="e">
        <f t="shared" si="11"/>
        <v>#N/A</v>
      </c>
      <c r="AA9" s="446">
        <f t="shared" si="12"/>
        <v>151</v>
      </c>
      <c r="AB9" s="446" t="e">
        <f t="shared" si="13"/>
        <v>#N/A</v>
      </c>
      <c r="AC9" s="456">
        <f t="shared" si="14"/>
        <v>977</v>
      </c>
      <c r="AD9" s="457" t="e">
        <f t="shared" si="15"/>
        <v>#N/A</v>
      </c>
      <c r="AG9" s="86"/>
      <c r="AH9" s="86"/>
    </row>
    <row r="10" spans="1:34">
      <c r="A10" s="460">
        <v>41577</v>
      </c>
      <c r="B10" s="137">
        <f t="shared" si="0"/>
        <v>4</v>
      </c>
      <c r="C10" s="115" t="str">
        <f t="shared" si="1"/>
        <v>dec2013</v>
      </c>
      <c r="D10" s="115">
        <f t="shared" si="2"/>
        <v>41609</v>
      </c>
      <c r="E10" s="445">
        <v>322</v>
      </c>
      <c r="F10" s="446"/>
      <c r="G10" s="446">
        <v>17</v>
      </c>
      <c r="H10" s="446"/>
      <c r="I10" s="446">
        <v>31</v>
      </c>
      <c r="J10" s="446"/>
      <c r="K10" s="446">
        <v>52</v>
      </c>
      <c r="L10" s="446"/>
      <c r="M10" s="446">
        <v>66</v>
      </c>
      <c r="N10" s="446"/>
      <c r="O10" s="447">
        <f t="shared" si="3"/>
        <v>488</v>
      </c>
      <c r="P10" s="448"/>
      <c r="R10" s="460">
        <v>41791</v>
      </c>
      <c r="S10" s="447">
        <f t="shared" si="4"/>
        <v>588</v>
      </c>
      <c r="T10" s="446" t="e">
        <f t="shared" si="5"/>
        <v>#N/A</v>
      </c>
      <c r="U10" s="446">
        <f t="shared" si="6"/>
        <v>204</v>
      </c>
      <c r="V10" s="446" t="e">
        <f t="shared" si="7"/>
        <v>#N/A</v>
      </c>
      <c r="W10" s="446">
        <f t="shared" si="8"/>
        <v>45</v>
      </c>
      <c r="X10" s="446" t="e">
        <f t="shared" si="9"/>
        <v>#N/A</v>
      </c>
      <c r="Y10" s="446">
        <f t="shared" si="10"/>
        <v>149</v>
      </c>
      <c r="Z10" s="446" t="e">
        <f t="shared" si="11"/>
        <v>#N/A</v>
      </c>
      <c r="AA10" s="446">
        <f t="shared" si="12"/>
        <v>177</v>
      </c>
      <c r="AB10" s="446" t="e">
        <f t="shared" si="13"/>
        <v>#N/A</v>
      </c>
      <c r="AC10" s="456">
        <f t="shared" si="14"/>
        <v>1163</v>
      </c>
      <c r="AD10" s="457" t="e">
        <f t="shared" si="15"/>
        <v>#N/A</v>
      </c>
      <c r="AG10" s="86"/>
      <c r="AH10" s="86"/>
    </row>
    <row r="11" spans="1:34">
      <c r="A11" s="460">
        <v>41608</v>
      </c>
      <c r="B11" s="137">
        <f t="shared" si="0"/>
        <v>4</v>
      </c>
      <c r="C11" s="115" t="str">
        <f t="shared" si="1"/>
        <v>dec2013</v>
      </c>
      <c r="D11" s="115">
        <f t="shared" si="2"/>
        <v>41609</v>
      </c>
      <c r="E11" s="445">
        <v>301</v>
      </c>
      <c r="F11" s="446"/>
      <c r="G11" s="446">
        <v>32</v>
      </c>
      <c r="H11" s="446"/>
      <c r="I11" s="446">
        <v>15</v>
      </c>
      <c r="J11" s="446"/>
      <c r="K11" s="446">
        <v>60</v>
      </c>
      <c r="L11" s="446"/>
      <c r="M11" s="446">
        <v>51</v>
      </c>
      <c r="N11" s="446"/>
      <c r="O11" s="447">
        <f t="shared" si="3"/>
        <v>459</v>
      </c>
      <c r="P11" s="448"/>
      <c r="R11" s="460">
        <v>41883</v>
      </c>
      <c r="S11" s="447">
        <f t="shared" si="4"/>
        <v>661</v>
      </c>
      <c r="T11" s="446" t="e">
        <f t="shared" si="5"/>
        <v>#N/A</v>
      </c>
      <c r="U11" s="446">
        <f t="shared" si="6"/>
        <v>207</v>
      </c>
      <c r="V11" s="446" t="e">
        <f t="shared" si="7"/>
        <v>#N/A</v>
      </c>
      <c r="W11" s="446">
        <f t="shared" si="8"/>
        <v>62</v>
      </c>
      <c r="X11" s="446" t="e">
        <f t="shared" si="9"/>
        <v>#N/A</v>
      </c>
      <c r="Y11" s="446">
        <f t="shared" si="10"/>
        <v>129</v>
      </c>
      <c r="Z11" s="446" t="e">
        <f t="shared" si="11"/>
        <v>#N/A</v>
      </c>
      <c r="AA11" s="446">
        <f t="shared" si="12"/>
        <v>230</v>
      </c>
      <c r="AB11" s="446" t="e">
        <f t="shared" si="13"/>
        <v>#N/A</v>
      </c>
      <c r="AC11" s="456">
        <f t="shared" si="14"/>
        <v>1289</v>
      </c>
      <c r="AD11" s="457" t="e">
        <f t="shared" si="15"/>
        <v>#N/A</v>
      </c>
      <c r="AG11" s="86"/>
      <c r="AH11" s="86"/>
    </row>
    <row r="12" spans="1:34">
      <c r="A12" s="460">
        <v>41638</v>
      </c>
      <c r="B12" s="137">
        <f t="shared" si="0"/>
        <v>4</v>
      </c>
      <c r="C12" s="115" t="str">
        <f t="shared" si="1"/>
        <v>dec2013</v>
      </c>
      <c r="D12" s="115">
        <f t="shared" si="2"/>
        <v>41609</v>
      </c>
      <c r="E12" s="445">
        <v>262</v>
      </c>
      <c r="F12" s="446"/>
      <c r="G12" s="446">
        <v>29</v>
      </c>
      <c r="H12" s="446"/>
      <c r="I12" s="446">
        <v>20</v>
      </c>
      <c r="J12" s="446"/>
      <c r="K12" s="446">
        <v>12</v>
      </c>
      <c r="L12" s="446"/>
      <c r="M12" s="446">
        <v>68</v>
      </c>
      <c r="N12" s="446"/>
      <c r="O12" s="447">
        <f t="shared" si="3"/>
        <v>391</v>
      </c>
      <c r="P12" s="448"/>
      <c r="R12" s="460">
        <v>41974</v>
      </c>
      <c r="S12" s="447">
        <f t="shared" si="4"/>
        <v>659</v>
      </c>
      <c r="T12" s="446" t="e">
        <f t="shared" si="5"/>
        <v>#N/A</v>
      </c>
      <c r="U12" s="446">
        <f t="shared" si="6"/>
        <v>204</v>
      </c>
      <c r="V12" s="446" t="e">
        <f t="shared" si="7"/>
        <v>#N/A</v>
      </c>
      <c r="W12" s="446">
        <f t="shared" si="8"/>
        <v>46</v>
      </c>
      <c r="X12" s="446" t="e">
        <f t="shared" si="9"/>
        <v>#N/A</v>
      </c>
      <c r="Y12" s="446">
        <f t="shared" si="10"/>
        <v>78</v>
      </c>
      <c r="Z12" s="446" t="e">
        <f t="shared" si="11"/>
        <v>#N/A</v>
      </c>
      <c r="AA12" s="446">
        <f t="shared" si="12"/>
        <v>293</v>
      </c>
      <c r="AB12" s="446" t="e">
        <f t="shared" si="13"/>
        <v>#N/A</v>
      </c>
      <c r="AC12" s="456">
        <f t="shared" si="14"/>
        <v>1280</v>
      </c>
      <c r="AD12" s="457" t="e">
        <f t="shared" si="15"/>
        <v>#N/A</v>
      </c>
      <c r="AG12" s="86"/>
      <c r="AH12" s="86"/>
    </row>
    <row r="13" spans="1:34">
      <c r="A13" s="460">
        <v>41669</v>
      </c>
      <c r="B13" s="137">
        <f t="shared" si="0"/>
        <v>1</v>
      </c>
      <c r="C13" s="115" t="str">
        <f t="shared" si="1"/>
        <v>Mar2014</v>
      </c>
      <c r="D13" s="115">
        <f t="shared" si="2"/>
        <v>41699</v>
      </c>
      <c r="E13" s="445">
        <v>142</v>
      </c>
      <c r="F13" s="446"/>
      <c r="G13" s="446">
        <v>27</v>
      </c>
      <c r="H13" s="446"/>
      <c r="I13" s="446">
        <v>1</v>
      </c>
      <c r="J13" s="446"/>
      <c r="K13" s="446">
        <v>9</v>
      </c>
      <c r="L13" s="446"/>
      <c r="M13" s="446">
        <v>8</v>
      </c>
      <c r="N13" s="446"/>
      <c r="O13" s="447">
        <f t="shared" si="3"/>
        <v>187</v>
      </c>
      <c r="P13" s="448"/>
      <c r="R13" s="460">
        <v>42064</v>
      </c>
      <c r="S13" s="447">
        <f t="shared" si="4"/>
        <v>470</v>
      </c>
      <c r="T13" s="446" t="e">
        <f t="shared" si="5"/>
        <v>#N/A</v>
      </c>
      <c r="U13" s="446">
        <f t="shared" si="6"/>
        <v>163</v>
      </c>
      <c r="V13" s="446" t="e">
        <f t="shared" si="7"/>
        <v>#N/A</v>
      </c>
      <c r="W13" s="446">
        <f t="shared" si="8"/>
        <v>12</v>
      </c>
      <c r="X13" s="446" t="e">
        <f t="shared" si="9"/>
        <v>#N/A</v>
      </c>
      <c r="Y13" s="446">
        <f t="shared" si="10"/>
        <v>93</v>
      </c>
      <c r="Z13" s="446" t="e">
        <f t="shared" si="11"/>
        <v>#N/A</v>
      </c>
      <c r="AA13" s="446">
        <f t="shared" si="12"/>
        <v>180</v>
      </c>
      <c r="AB13" s="446" t="e">
        <f t="shared" si="13"/>
        <v>#N/A</v>
      </c>
      <c r="AC13" s="456">
        <f t="shared" si="14"/>
        <v>918</v>
      </c>
      <c r="AD13" s="457" t="e">
        <f t="shared" si="15"/>
        <v>#N/A</v>
      </c>
      <c r="AG13" s="86"/>
      <c r="AH13" s="86"/>
    </row>
    <row r="14" spans="1:34">
      <c r="A14" s="460">
        <v>41698</v>
      </c>
      <c r="B14" s="137">
        <f t="shared" si="0"/>
        <v>1</v>
      </c>
      <c r="C14" s="115" t="str">
        <f t="shared" si="1"/>
        <v>Mar2014</v>
      </c>
      <c r="D14" s="115">
        <f t="shared" si="2"/>
        <v>41699</v>
      </c>
      <c r="E14" s="445">
        <v>187</v>
      </c>
      <c r="F14" s="446"/>
      <c r="G14" s="446">
        <v>38</v>
      </c>
      <c r="H14" s="446"/>
      <c r="I14" s="446">
        <v>19</v>
      </c>
      <c r="J14" s="446"/>
      <c r="K14" s="446">
        <v>61</v>
      </c>
      <c r="L14" s="446"/>
      <c r="M14" s="446">
        <v>86</v>
      </c>
      <c r="N14" s="446"/>
      <c r="O14" s="447">
        <f t="shared" si="3"/>
        <v>391</v>
      </c>
      <c r="P14" s="448"/>
      <c r="R14" s="460">
        <v>42156</v>
      </c>
      <c r="S14" s="447">
        <f t="shared" si="4"/>
        <v>587</v>
      </c>
      <c r="T14" s="446" t="e">
        <f t="shared" si="5"/>
        <v>#N/A</v>
      </c>
      <c r="U14" s="446">
        <f t="shared" si="6"/>
        <v>207</v>
      </c>
      <c r="V14" s="446" t="e">
        <f t="shared" si="7"/>
        <v>#N/A</v>
      </c>
      <c r="W14" s="446">
        <f t="shared" si="8"/>
        <v>11</v>
      </c>
      <c r="X14" s="446" t="e">
        <f t="shared" si="9"/>
        <v>#N/A</v>
      </c>
      <c r="Y14" s="446">
        <f t="shared" si="10"/>
        <v>149</v>
      </c>
      <c r="Z14" s="446" t="e">
        <f t="shared" si="11"/>
        <v>#N/A</v>
      </c>
      <c r="AA14" s="446">
        <f t="shared" si="12"/>
        <v>142</v>
      </c>
      <c r="AB14" s="446" t="e">
        <f t="shared" si="13"/>
        <v>#N/A</v>
      </c>
      <c r="AC14" s="456">
        <f t="shared" si="14"/>
        <v>1096</v>
      </c>
      <c r="AD14" s="457" t="e">
        <f t="shared" si="15"/>
        <v>#N/A</v>
      </c>
      <c r="AG14" s="86"/>
      <c r="AH14" s="86"/>
    </row>
    <row r="15" spans="1:34">
      <c r="A15" s="460">
        <v>41728</v>
      </c>
      <c r="B15" s="137">
        <f t="shared" si="0"/>
        <v>1</v>
      </c>
      <c r="C15" s="115" t="str">
        <f t="shared" si="1"/>
        <v>Mar2014</v>
      </c>
      <c r="D15" s="115">
        <f t="shared" si="2"/>
        <v>41699</v>
      </c>
      <c r="E15" s="445">
        <v>217</v>
      </c>
      <c r="F15" s="446"/>
      <c r="G15" s="446">
        <v>47</v>
      </c>
      <c r="H15" s="446"/>
      <c r="I15" s="446">
        <v>14</v>
      </c>
      <c r="J15" s="446"/>
      <c r="K15" s="446">
        <v>64</v>
      </c>
      <c r="L15" s="446"/>
      <c r="M15" s="446">
        <v>57</v>
      </c>
      <c r="N15" s="446"/>
      <c r="O15" s="447">
        <f t="shared" si="3"/>
        <v>399</v>
      </c>
      <c r="P15" s="448"/>
      <c r="R15" s="460">
        <v>42248</v>
      </c>
      <c r="S15" s="447">
        <f t="shared" si="4"/>
        <v>679</v>
      </c>
      <c r="T15" s="446" t="e">
        <f t="shared" si="5"/>
        <v>#N/A</v>
      </c>
      <c r="U15" s="446">
        <f t="shared" si="6"/>
        <v>252</v>
      </c>
      <c r="V15" s="446" t="e">
        <f t="shared" si="7"/>
        <v>#N/A</v>
      </c>
      <c r="W15" s="446">
        <f t="shared" si="8"/>
        <v>44</v>
      </c>
      <c r="X15" s="446" t="e">
        <f t="shared" si="9"/>
        <v>#N/A</v>
      </c>
      <c r="Y15" s="446">
        <f t="shared" si="10"/>
        <v>138</v>
      </c>
      <c r="Z15" s="446" t="e">
        <f t="shared" si="11"/>
        <v>#N/A</v>
      </c>
      <c r="AA15" s="446">
        <f t="shared" si="12"/>
        <v>233</v>
      </c>
      <c r="AB15" s="446" t="e">
        <f t="shared" si="13"/>
        <v>#N/A</v>
      </c>
      <c r="AC15" s="456">
        <f t="shared" si="14"/>
        <v>1346</v>
      </c>
      <c r="AD15" s="457" t="e">
        <f t="shared" si="15"/>
        <v>#N/A</v>
      </c>
      <c r="AG15" s="86"/>
      <c r="AH15" s="86"/>
    </row>
    <row r="16" spans="1:34">
      <c r="A16" s="460">
        <v>41759</v>
      </c>
      <c r="B16" s="137">
        <f t="shared" si="0"/>
        <v>2</v>
      </c>
      <c r="C16" s="115" t="str">
        <f t="shared" si="1"/>
        <v>June2014</v>
      </c>
      <c r="D16" s="115">
        <f t="shared" si="2"/>
        <v>41791</v>
      </c>
      <c r="E16" s="445">
        <v>183</v>
      </c>
      <c r="F16" s="446"/>
      <c r="G16" s="446">
        <v>68</v>
      </c>
      <c r="H16" s="446"/>
      <c r="I16" s="446">
        <v>15</v>
      </c>
      <c r="J16" s="446"/>
      <c r="K16" s="446">
        <v>35</v>
      </c>
      <c r="L16" s="446"/>
      <c r="M16" s="446">
        <v>31</v>
      </c>
      <c r="N16" s="446"/>
      <c r="O16" s="447">
        <f t="shared" si="3"/>
        <v>332</v>
      </c>
      <c r="P16" s="448"/>
      <c r="R16" s="460">
        <v>42339</v>
      </c>
      <c r="S16" s="447">
        <f t="shared" si="4"/>
        <v>717</v>
      </c>
      <c r="T16" s="446" t="e">
        <f t="shared" si="5"/>
        <v>#N/A</v>
      </c>
      <c r="U16" s="446">
        <f t="shared" si="6"/>
        <v>202</v>
      </c>
      <c r="V16" s="446" t="e">
        <f t="shared" si="7"/>
        <v>#N/A</v>
      </c>
      <c r="W16" s="446">
        <f t="shared" si="8"/>
        <v>52</v>
      </c>
      <c r="X16" s="446" t="e">
        <f t="shared" si="9"/>
        <v>#N/A</v>
      </c>
      <c r="Y16" s="446">
        <f t="shared" si="10"/>
        <v>108</v>
      </c>
      <c r="Z16" s="446" t="e">
        <f t="shared" si="11"/>
        <v>#N/A</v>
      </c>
      <c r="AA16" s="446">
        <f t="shared" si="12"/>
        <v>263</v>
      </c>
      <c r="AB16" s="446" t="e">
        <f t="shared" si="13"/>
        <v>#N/A</v>
      </c>
      <c r="AC16" s="456">
        <f t="shared" si="14"/>
        <v>1342</v>
      </c>
      <c r="AD16" s="457" t="e">
        <f t="shared" si="15"/>
        <v>#N/A</v>
      </c>
      <c r="AG16" s="86"/>
      <c r="AH16" s="86"/>
    </row>
    <row r="17" spans="1:34">
      <c r="A17" s="460">
        <v>41789</v>
      </c>
      <c r="B17" s="137">
        <f t="shared" si="0"/>
        <v>2</v>
      </c>
      <c r="C17" s="115" t="str">
        <f t="shared" si="1"/>
        <v>June2014</v>
      </c>
      <c r="D17" s="115">
        <f t="shared" si="2"/>
        <v>41791</v>
      </c>
      <c r="E17" s="445">
        <v>238</v>
      </c>
      <c r="F17" s="446"/>
      <c r="G17" s="446">
        <v>65</v>
      </c>
      <c r="H17" s="446"/>
      <c r="I17" s="446">
        <v>21</v>
      </c>
      <c r="J17" s="446"/>
      <c r="K17" s="446">
        <v>68</v>
      </c>
      <c r="L17" s="446"/>
      <c r="M17" s="446">
        <v>77</v>
      </c>
      <c r="N17" s="446"/>
      <c r="O17" s="447">
        <f t="shared" si="3"/>
        <v>469</v>
      </c>
      <c r="P17" s="448"/>
      <c r="R17" s="460">
        <v>42430</v>
      </c>
      <c r="S17" s="447">
        <f t="shared" si="4"/>
        <v>546</v>
      </c>
      <c r="T17" s="446" t="e">
        <f t="shared" si="5"/>
        <v>#N/A</v>
      </c>
      <c r="U17" s="446">
        <f t="shared" si="6"/>
        <v>167</v>
      </c>
      <c r="V17" s="446" t="e">
        <f t="shared" si="7"/>
        <v>#N/A</v>
      </c>
      <c r="W17" s="446">
        <f t="shared" si="8"/>
        <v>34</v>
      </c>
      <c r="X17" s="446" t="e">
        <f t="shared" si="9"/>
        <v>#N/A</v>
      </c>
      <c r="Y17" s="446">
        <f t="shared" si="10"/>
        <v>131</v>
      </c>
      <c r="Z17" s="446" t="e">
        <f t="shared" si="11"/>
        <v>#N/A</v>
      </c>
      <c r="AA17" s="446">
        <f t="shared" si="12"/>
        <v>158</v>
      </c>
      <c r="AB17" s="446" t="e">
        <f t="shared" si="13"/>
        <v>#N/A</v>
      </c>
      <c r="AC17" s="456">
        <f t="shared" si="14"/>
        <v>1036</v>
      </c>
      <c r="AD17" s="457" t="e">
        <f t="shared" si="15"/>
        <v>#N/A</v>
      </c>
      <c r="AG17" s="86"/>
      <c r="AH17" s="86"/>
    </row>
    <row r="18" spans="1:34">
      <c r="A18" s="460">
        <v>41820</v>
      </c>
      <c r="B18" s="137">
        <f t="shared" si="0"/>
        <v>2</v>
      </c>
      <c r="C18" s="115" t="str">
        <f t="shared" si="1"/>
        <v>June2014</v>
      </c>
      <c r="D18" s="115">
        <f t="shared" si="2"/>
        <v>41791</v>
      </c>
      <c r="E18" s="445">
        <v>167</v>
      </c>
      <c r="F18" s="446"/>
      <c r="G18" s="446">
        <v>71</v>
      </c>
      <c r="H18" s="446"/>
      <c r="I18" s="446">
        <v>9</v>
      </c>
      <c r="J18" s="446"/>
      <c r="K18" s="446">
        <v>46</v>
      </c>
      <c r="L18" s="446"/>
      <c r="M18" s="446">
        <v>69</v>
      </c>
      <c r="N18" s="446"/>
      <c r="O18" s="447">
        <f t="shared" si="3"/>
        <v>362</v>
      </c>
      <c r="P18" s="448"/>
      <c r="R18" s="460">
        <v>42522</v>
      </c>
      <c r="S18" s="447">
        <f t="shared" si="4"/>
        <v>751</v>
      </c>
      <c r="T18" s="446" t="e">
        <f t="shared" si="5"/>
        <v>#N/A</v>
      </c>
      <c r="U18" s="446">
        <f t="shared" si="6"/>
        <v>185</v>
      </c>
      <c r="V18" s="446" t="e">
        <f t="shared" si="7"/>
        <v>#N/A</v>
      </c>
      <c r="W18" s="446">
        <f t="shared" si="8"/>
        <v>52</v>
      </c>
      <c r="X18" s="446" t="e">
        <f t="shared" si="9"/>
        <v>#N/A</v>
      </c>
      <c r="Y18" s="446">
        <f t="shared" si="10"/>
        <v>153</v>
      </c>
      <c r="Z18" s="446" t="e">
        <f t="shared" si="11"/>
        <v>#N/A</v>
      </c>
      <c r="AA18" s="446">
        <f t="shared" si="12"/>
        <v>220</v>
      </c>
      <c r="AB18" s="446" t="e">
        <f t="shared" si="13"/>
        <v>#N/A</v>
      </c>
      <c r="AC18" s="456">
        <f t="shared" si="14"/>
        <v>1361</v>
      </c>
      <c r="AD18" s="457" t="e">
        <f t="shared" si="15"/>
        <v>#N/A</v>
      </c>
      <c r="AG18" s="86"/>
      <c r="AH18" s="86"/>
    </row>
    <row r="19" spans="1:34">
      <c r="A19" s="460">
        <v>41850</v>
      </c>
      <c r="B19" s="137">
        <f t="shared" si="0"/>
        <v>3</v>
      </c>
      <c r="C19" s="115" t="str">
        <f t="shared" si="1"/>
        <v>Sep2014</v>
      </c>
      <c r="D19" s="115">
        <f t="shared" si="2"/>
        <v>41883</v>
      </c>
      <c r="E19" s="445">
        <v>240</v>
      </c>
      <c r="F19" s="446"/>
      <c r="G19" s="446">
        <v>81</v>
      </c>
      <c r="H19" s="446"/>
      <c r="I19" s="446">
        <v>15</v>
      </c>
      <c r="J19" s="446"/>
      <c r="K19" s="446">
        <v>56</v>
      </c>
      <c r="L19" s="446"/>
      <c r="M19" s="446">
        <v>68</v>
      </c>
      <c r="N19" s="446"/>
      <c r="O19" s="447">
        <f t="shared" si="3"/>
        <v>460</v>
      </c>
      <c r="P19" s="448"/>
      <c r="R19" s="460">
        <v>42614</v>
      </c>
      <c r="S19" s="447">
        <f t="shared" si="4"/>
        <v>736</v>
      </c>
      <c r="T19" s="446" t="e">
        <f t="shared" si="5"/>
        <v>#N/A</v>
      </c>
      <c r="U19" s="446">
        <f t="shared" si="6"/>
        <v>247</v>
      </c>
      <c r="V19" s="446" t="e">
        <f t="shared" si="7"/>
        <v>#N/A</v>
      </c>
      <c r="W19" s="446">
        <f t="shared" si="8"/>
        <v>40</v>
      </c>
      <c r="X19" s="446" t="e">
        <f t="shared" si="9"/>
        <v>#N/A</v>
      </c>
      <c r="Y19" s="446">
        <f t="shared" si="10"/>
        <v>121</v>
      </c>
      <c r="Z19" s="446" t="e">
        <f t="shared" si="11"/>
        <v>#N/A</v>
      </c>
      <c r="AA19" s="446">
        <f t="shared" si="12"/>
        <v>216</v>
      </c>
      <c r="AB19" s="446" t="e">
        <f t="shared" si="13"/>
        <v>#N/A</v>
      </c>
      <c r="AC19" s="456">
        <f t="shared" si="14"/>
        <v>1360</v>
      </c>
      <c r="AD19" s="457" t="e">
        <f t="shared" si="15"/>
        <v>#N/A</v>
      </c>
      <c r="AG19" s="86"/>
      <c r="AH19" s="86"/>
    </row>
    <row r="20" spans="1:34">
      <c r="A20" s="460">
        <v>41881</v>
      </c>
      <c r="B20" s="137">
        <f t="shared" si="0"/>
        <v>3</v>
      </c>
      <c r="C20" s="115" t="str">
        <f t="shared" si="1"/>
        <v>Sep2014</v>
      </c>
      <c r="D20" s="115">
        <f t="shared" si="2"/>
        <v>41883</v>
      </c>
      <c r="E20" s="445">
        <v>196</v>
      </c>
      <c r="F20" s="446"/>
      <c r="G20" s="446">
        <v>60</v>
      </c>
      <c r="H20" s="446"/>
      <c r="I20" s="446">
        <v>22</v>
      </c>
      <c r="J20" s="446"/>
      <c r="K20" s="446">
        <v>35</v>
      </c>
      <c r="L20" s="446"/>
      <c r="M20" s="446">
        <v>69</v>
      </c>
      <c r="N20" s="446"/>
      <c r="O20" s="447">
        <f t="shared" si="3"/>
        <v>382</v>
      </c>
      <c r="P20" s="448"/>
      <c r="R20" s="460">
        <v>42705</v>
      </c>
      <c r="S20" s="447">
        <f t="shared" si="4"/>
        <v>720</v>
      </c>
      <c r="T20" s="736">
        <f t="shared" si="5"/>
        <v>750.76093479361111</v>
      </c>
      <c r="U20" s="446">
        <f t="shared" si="6"/>
        <v>210</v>
      </c>
      <c r="V20" s="736">
        <f t="shared" si="7"/>
        <v>205.66862359949855</v>
      </c>
      <c r="W20" s="446">
        <f t="shared" si="8"/>
        <v>37</v>
      </c>
      <c r="X20" s="736">
        <f t="shared" si="9"/>
        <v>52</v>
      </c>
      <c r="Y20" s="446">
        <f t="shared" si="10"/>
        <v>97</v>
      </c>
      <c r="Z20" s="736">
        <f t="shared" si="11"/>
        <v>105.10516507820853</v>
      </c>
      <c r="AA20" s="446">
        <f t="shared" si="12"/>
        <v>257</v>
      </c>
      <c r="AB20" s="736">
        <f t="shared" si="13"/>
        <v>268</v>
      </c>
      <c r="AC20" s="456">
        <f t="shared" si="14"/>
        <v>1321</v>
      </c>
      <c r="AD20" s="737">
        <f t="shared" si="15"/>
        <v>1381.5347234713181</v>
      </c>
      <c r="AG20" s="86"/>
      <c r="AH20" s="86"/>
    </row>
    <row r="21" spans="1:34">
      <c r="A21" s="460">
        <v>41912</v>
      </c>
      <c r="B21" s="137">
        <f t="shared" si="0"/>
        <v>3</v>
      </c>
      <c r="C21" s="115" t="str">
        <f t="shared" si="1"/>
        <v>Sep2014</v>
      </c>
      <c r="D21" s="115">
        <f t="shared" si="2"/>
        <v>41883</v>
      </c>
      <c r="E21" s="445">
        <v>225</v>
      </c>
      <c r="F21" s="446"/>
      <c r="G21" s="446">
        <v>66</v>
      </c>
      <c r="H21" s="446"/>
      <c r="I21" s="446">
        <v>25</v>
      </c>
      <c r="J21" s="446"/>
      <c r="K21" s="446">
        <v>38</v>
      </c>
      <c r="L21" s="446"/>
      <c r="M21" s="446">
        <v>93</v>
      </c>
      <c r="N21" s="446"/>
      <c r="O21" s="447">
        <f t="shared" si="3"/>
        <v>447</v>
      </c>
      <c r="P21" s="448"/>
      <c r="R21" s="460">
        <v>42795</v>
      </c>
      <c r="S21" s="447" t="e">
        <f t="shared" si="4"/>
        <v>#N/A</v>
      </c>
      <c r="T21" s="446">
        <f t="shared" si="5"/>
        <v>624.48605151850893</v>
      </c>
      <c r="U21" s="446" t="e">
        <f t="shared" si="6"/>
        <v>#N/A</v>
      </c>
      <c r="V21" s="446">
        <f t="shared" si="7"/>
        <v>177.63738772237883</v>
      </c>
      <c r="W21" s="446" t="e">
        <f t="shared" si="8"/>
        <v>#N/A</v>
      </c>
      <c r="X21" s="446">
        <f t="shared" si="9"/>
        <v>35.5</v>
      </c>
      <c r="Y21" s="446" t="e">
        <f t="shared" si="10"/>
        <v>#N/A</v>
      </c>
      <c r="Z21" s="446">
        <f t="shared" si="11"/>
        <v>115.17104384121484</v>
      </c>
      <c r="AA21" s="446" t="e">
        <f t="shared" si="12"/>
        <v>#N/A</v>
      </c>
      <c r="AB21" s="446">
        <f t="shared" si="13"/>
        <v>159</v>
      </c>
      <c r="AC21" s="456" t="e">
        <f t="shared" si="14"/>
        <v>#N/A</v>
      </c>
      <c r="AD21" s="457">
        <f t="shared" si="15"/>
        <v>1111.7944830821025</v>
      </c>
      <c r="AG21" s="86"/>
      <c r="AH21" s="86"/>
    </row>
    <row r="22" spans="1:34">
      <c r="A22" s="460">
        <v>41942</v>
      </c>
      <c r="B22" s="137">
        <f t="shared" si="0"/>
        <v>4</v>
      </c>
      <c r="C22" s="115" t="str">
        <f t="shared" si="1"/>
        <v>dec2014</v>
      </c>
      <c r="D22" s="115">
        <f t="shared" si="2"/>
        <v>41974</v>
      </c>
      <c r="E22" s="445">
        <v>228</v>
      </c>
      <c r="F22" s="446"/>
      <c r="G22" s="446">
        <v>83</v>
      </c>
      <c r="H22" s="446"/>
      <c r="I22" s="446">
        <v>15</v>
      </c>
      <c r="J22" s="446"/>
      <c r="K22" s="446">
        <v>32</v>
      </c>
      <c r="L22" s="446"/>
      <c r="M22" s="446">
        <v>102</v>
      </c>
      <c r="N22" s="446"/>
      <c r="O22" s="447">
        <f t="shared" si="3"/>
        <v>460</v>
      </c>
      <c r="P22" s="448"/>
      <c r="R22" s="460">
        <v>42887</v>
      </c>
      <c r="S22" s="447" t="e">
        <f t="shared" si="4"/>
        <v>#N/A</v>
      </c>
      <c r="T22" s="446">
        <f t="shared" si="5"/>
        <v>828.48605151850893</v>
      </c>
      <c r="U22" s="446" t="e">
        <f t="shared" si="6"/>
        <v>#N/A</v>
      </c>
      <c r="V22" s="446">
        <f t="shared" si="7"/>
        <v>193.67304909314856</v>
      </c>
      <c r="W22" s="446" t="e">
        <f t="shared" si="8"/>
        <v>#N/A</v>
      </c>
      <c r="X22" s="446">
        <f t="shared" si="9"/>
        <v>53.5</v>
      </c>
      <c r="Y22" s="446" t="e">
        <f t="shared" si="10"/>
        <v>#N/A</v>
      </c>
      <c r="Z22" s="446">
        <f t="shared" si="11"/>
        <v>138.93117581157424</v>
      </c>
      <c r="AA22" s="446" t="e">
        <f t="shared" si="12"/>
        <v>#N/A</v>
      </c>
      <c r="AB22" s="446">
        <f t="shared" si="13"/>
        <v>220</v>
      </c>
      <c r="AC22" s="456" t="e">
        <f t="shared" si="14"/>
        <v>#N/A</v>
      </c>
      <c r="AD22" s="457">
        <f t="shared" si="15"/>
        <v>1434.5902764232314</v>
      </c>
      <c r="AG22" s="86"/>
      <c r="AH22" s="86"/>
    </row>
    <row r="23" spans="1:34">
      <c r="A23" s="460">
        <v>41973</v>
      </c>
      <c r="B23" s="137">
        <f t="shared" si="0"/>
        <v>4</v>
      </c>
      <c r="C23" s="115" t="str">
        <f t="shared" si="1"/>
        <v>dec2014</v>
      </c>
      <c r="D23" s="115">
        <f t="shared" si="2"/>
        <v>41974</v>
      </c>
      <c r="E23" s="445">
        <v>206</v>
      </c>
      <c r="F23" s="446"/>
      <c r="G23" s="446">
        <v>48</v>
      </c>
      <c r="H23" s="446"/>
      <c r="I23" s="446">
        <v>11</v>
      </c>
      <c r="J23" s="446"/>
      <c r="K23" s="446">
        <v>34</v>
      </c>
      <c r="L23" s="446"/>
      <c r="M23" s="446">
        <v>67</v>
      </c>
      <c r="N23" s="446"/>
      <c r="O23" s="447">
        <f t="shared" si="3"/>
        <v>366</v>
      </c>
      <c r="P23" s="448"/>
      <c r="R23" s="460">
        <v>42979</v>
      </c>
      <c r="S23" s="447" t="e">
        <f t="shared" si="4"/>
        <v>#N/A</v>
      </c>
      <c r="T23" s="446">
        <f t="shared" si="5"/>
        <v>813.48605151850893</v>
      </c>
      <c r="U23" s="446" t="e">
        <f t="shared" si="6"/>
        <v>#N/A</v>
      </c>
      <c r="V23" s="446">
        <f t="shared" si="7"/>
        <v>255.67304909314856</v>
      </c>
      <c r="W23" s="446" t="e">
        <f t="shared" si="8"/>
        <v>#N/A</v>
      </c>
      <c r="X23" s="446">
        <f t="shared" si="9"/>
        <v>41.5</v>
      </c>
      <c r="Y23" s="446" t="e">
        <f t="shared" si="10"/>
        <v>#N/A</v>
      </c>
      <c r="Z23" s="446">
        <f t="shared" si="11"/>
        <v>144.13648216538729</v>
      </c>
      <c r="AA23" s="446" t="e">
        <f t="shared" si="12"/>
        <v>#N/A</v>
      </c>
      <c r="AB23" s="446">
        <f t="shared" si="13"/>
        <v>216</v>
      </c>
      <c r="AC23" s="456" t="e">
        <f t="shared" si="14"/>
        <v>#N/A</v>
      </c>
      <c r="AD23" s="457">
        <f t="shared" si="15"/>
        <v>1470.7955827770447</v>
      </c>
      <c r="AG23" s="86"/>
      <c r="AH23" s="86"/>
    </row>
    <row r="24" spans="1:34">
      <c r="A24" s="460">
        <v>42003</v>
      </c>
      <c r="B24" s="137">
        <f t="shared" si="0"/>
        <v>4</v>
      </c>
      <c r="C24" s="115" t="str">
        <f t="shared" si="1"/>
        <v>dec2014</v>
      </c>
      <c r="D24" s="115">
        <f t="shared" si="2"/>
        <v>41974</v>
      </c>
      <c r="E24" s="445">
        <v>225</v>
      </c>
      <c r="F24" s="446"/>
      <c r="G24" s="446">
        <v>73</v>
      </c>
      <c r="H24" s="446"/>
      <c r="I24" s="446">
        <v>20</v>
      </c>
      <c r="J24" s="446"/>
      <c r="K24" s="446">
        <v>12</v>
      </c>
      <c r="L24" s="446"/>
      <c r="M24" s="446">
        <v>124</v>
      </c>
      <c r="N24" s="446"/>
      <c r="O24" s="447">
        <f t="shared" si="3"/>
        <v>454</v>
      </c>
      <c r="P24" s="448"/>
      <c r="R24" s="460">
        <v>43070</v>
      </c>
      <c r="S24" s="447" t="e">
        <f t="shared" si="4"/>
        <v>#N/A</v>
      </c>
      <c r="T24" s="446">
        <f t="shared" si="5"/>
        <v>797.48605151850893</v>
      </c>
      <c r="U24" s="446" t="e">
        <f t="shared" si="6"/>
        <v>#N/A</v>
      </c>
      <c r="V24" s="446">
        <f t="shared" si="7"/>
        <v>218.67304909314856</v>
      </c>
      <c r="W24" s="446" t="e">
        <f t="shared" si="8"/>
        <v>#N/A</v>
      </c>
      <c r="X24" s="446">
        <f t="shared" si="9"/>
        <v>38.5</v>
      </c>
      <c r="Y24" s="446" t="e">
        <f t="shared" si="10"/>
        <v>#N/A</v>
      </c>
      <c r="Z24" s="446">
        <f t="shared" si="11"/>
        <v>107.964498842048</v>
      </c>
      <c r="AA24" s="446" t="e">
        <f t="shared" si="12"/>
        <v>#N/A</v>
      </c>
      <c r="AB24" s="446">
        <f t="shared" si="13"/>
        <v>257</v>
      </c>
      <c r="AC24" s="456" t="e">
        <f t="shared" si="14"/>
        <v>#N/A</v>
      </c>
      <c r="AD24" s="457">
        <f t="shared" si="15"/>
        <v>1419.6235994537053</v>
      </c>
      <c r="AG24" s="86"/>
      <c r="AH24" s="86"/>
    </row>
    <row r="25" spans="1:34">
      <c r="A25" s="460">
        <v>42034</v>
      </c>
      <c r="B25" s="137">
        <f t="shared" si="0"/>
        <v>1</v>
      </c>
      <c r="C25" s="115" t="str">
        <f t="shared" si="1"/>
        <v>Mar2015</v>
      </c>
      <c r="D25" s="115">
        <f t="shared" si="2"/>
        <v>42064</v>
      </c>
      <c r="E25" s="445">
        <v>97</v>
      </c>
      <c r="F25" s="446"/>
      <c r="G25" s="446">
        <v>32</v>
      </c>
      <c r="H25" s="446"/>
      <c r="I25" s="446">
        <v>0</v>
      </c>
      <c r="J25" s="446"/>
      <c r="K25" s="446">
        <v>5</v>
      </c>
      <c r="L25" s="446"/>
      <c r="M25" s="446">
        <v>19</v>
      </c>
      <c r="N25" s="446"/>
      <c r="O25" s="447">
        <f t="shared" si="3"/>
        <v>153</v>
      </c>
      <c r="P25" s="448"/>
      <c r="R25" s="460">
        <v>43160</v>
      </c>
      <c r="S25" s="447" t="e">
        <f t="shared" si="4"/>
        <v>#N/A</v>
      </c>
      <c r="T25" s="446">
        <f t="shared" si="5"/>
        <v>652.13627858384893</v>
      </c>
      <c r="U25" s="446" t="e">
        <f t="shared" si="6"/>
        <v>#N/A</v>
      </c>
      <c r="V25" s="446">
        <f t="shared" si="7"/>
        <v>183.03626126869619</v>
      </c>
      <c r="W25" s="446" t="e">
        <f t="shared" si="8"/>
        <v>#N/A</v>
      </c>
      <c r="X25" s="446">
        <f t="shared" si="9"/>
        <v>35.5</v>
      </c>
      <c r="Y25" s="446" t="e">
        <f t="shared" si="10"/>
        <v>#N/A</v>
      </c>
      <c r="Z25" s="446">
        <f t="shared" si="11"/>
        <v>115.17104384121484</v>
      </c>
      <c r="AA25" s="446" t="e">
        <f t="shared" si="12"/>
        <v>#N/A</v>
      </c>
      <c r="AB25" s="446">
        <f t="shared" si="13"/>
        <v>159</v>
      </c>
      <c r="AC25" s="456" t="e">
        <f t="shared" si="14"/>
        <v>#N/A</v>
      </c>
      <c r="AD25" s="457">
        <f t="shared" si="15"/>
        <v>1144.8435836937599</v>
      </c>
      <c r="AG25" s="86"/>
      <c r="AH25" s="86"/>
    </row>
    <row r="26" spans="1:34">
      <c r="A26" s="460">
        <v>42063</v>
      </c>
      <c r="B26" s="137">
        <f t="shared" si="0"/>
        <v>1</v>
      </c>
      <c r="C26" s="115" t="str">
        <f t="shared" si="1"/>
        <v>Mar2015</v>
      </c>
      <c r="D26" s="115">
        <f t="shared" si="2"/>
        <v>42064</v>
      </c>
      <c r="E26" s="445">
        <v>168</v>
      </c>
      <c r="F26" s="446"/>
      <c r="G26" s="446">
        <v>75</v>
      </c>
      <c r="H26" s="446"/>
      <c r="I26" s="446">
        <v>7</v>
      </c>
      <c r="J26" s="446"/>
      <c r="K26" s="446">
        <v>38</v>
      </c>
      <c r="L26" s="446"/>
      <c r="M26" s="446">
        <v>90</v>
      </c>
      <c r="N26" s="446"/>
      <c r="O26" s="447">
        <f t="shared" si="3"/>
        <v>378</v>
      </c>
      <c r="P26" s="448"/>
      <c r="R26" s="460">
        <v>43252</v>
      </c>
      <c r="S26" s="447" t="e">
        <f t="shared" si="4"/>
        <v>#N/A</v>
      </c>
      <c r="T26" s="446">
        <f t="shared" si="5"/>
        <v>862.38254190409566</v>
      </c>
      <c r="U26" s="446" t="e">
        <f t="shared" si="6"/>
        <v>#N/A</v>
      </c>
      <c r="V26" s="446">
        <f t="shared" si="7"/>
        <v>200.91065931921912</v>
      </c>
      <c r="W26" s="446" t="e">
        <f t="shared" si="8"/>
        <v>#N/A</v>
      </c>
      <c r="X26" s="446">
        <f t="shared" si="9"/>
        <v>53.5</v>
      </c>
      <c r="Y26" s="446" t="e">
        <f t="shared" si="10"/>
        <v>#N/A</v>
      </c>
      <c r="Z26" s="446">
        <f t="shared" si="11"/>
        <v>138.93117581157424</v>
      </c>
      <c r="AA26" s="446" t="e">
        <f t="shared" si="12"/>
        <v>#N/A</v>
      </c>
      <c r="AB26" s="446">
        <f t="shared" si="13"/>
        <v>220</v>
      </c>
      <c r="AC26" s="456" t="e">
        <f t="shared" si="14"/>
        <v>#N/A</v>
      </c>
      <c r="AD26" s="457">
        <f t="shared" si="15"/>
        <v>1475.7243770348891</v>
      </c>
      <c r="AG26" s="86"/>
      <c r="AH26" s="86"/>
    </row>
    <row r="27" spans="1:34">
      <c r="A27" s="460">
        <v>42093</v>
      </c>
      <c r="B27" s="137">
        <f t="shared" si="0"/>
        <v>1</v>
      </c>
      <c r="C27" s="115" t="str">
        <f t="shared" si="1"/>
        <v>Mar2015</v>
      </c>
      <c r="D27" s="115">
        <f t="shared" si="2"/>
        <v>42064</v>
      </c>
      <c r="E27" s="445">
        <v>205</v>
      </c>
      <c r="F27" s="446"/>
      <c r="G27" s="446">
        <v>56</v>
      </c>
      <c r="H27" s="446"/>
      <c r="I27" s="446">
        <v>5</v>
      </c>
      <c r="J27" s="446"/>
      <c r="K27" s="446">
        <v>50</v>
      </c>
      <c r="L27" s="446"/>
      <c r="M27" s="446">
        <v>71</v>
      </c>
      <c r="N27" s="446"/>
      <c r="O27" s="447">
        <f t="shared" si="3"/>
        <v>387</v>
      </c>
      <c r="P27" s="448"/>
      <c r="R27" s="460">
        <v>43344</v>
      </c>
      <c r="S27" s="447" t="e">
        <f t="shared" si="4"/>
        <v>#N/A</v>
      </c>
      <c r="T27" s="446">
        <f t="shared" si="5"/>
        <v>853.62880522434261</v>
      </c>
      <c r="U27" s="446" t="e">
        <f t="shared" si="6"/>
        <v>#N/A</v>
      </c>
      <c r="V27" s="446">
        <f t="shared" si="7"/>
        <v>264.74939599897237</v>
      </c>
      <c r="W27" s="446" t="e">
        <f t="shared" si="8"/>
        <v>#N/A</v>
      </c>
      <c r="X27" s="446">
        <f t="shared" si="9"/>
        <v>41.5</v>
      </c>
      <c r="Y27" s="446" t="e">
        <f t="shared" si="10"/>
        <v>#N/A</v>
      </c>
      <c r="Z27" s="446">
        <f t="shared" si="11"/>
        <v>144.13648216538729</v>
      </c>
      <c r="AA27" s="446" t="e">
        <f t="shared" si="12"/>
        <v>#N/A</v>
      </c>
      <c r="AB27" s="446">
        <f t="shared" si="13"/>
        <v>216</v>
      </c>
      <c r="AC27" s="456" t="e">
        <f t="shared" si="14"/>
        <v>#N/A</v>
      </c>
      <c r="AD27" s="457">
        <f t="shared" si="15"/>
        <v>1520.014683388702</v>
      </c>
      <c r="AG27" s="86"/>
      <c r="AH27" s="86"/>
    </row>
    <row r="28" spans="1:34">
      <c r="A28" s="460">
        <v>42124</v>
      </c>
      <c r="B28" s="137">
        <f t="shared" si="0"/>
        <v>2</v>
      </c>
      <c r="C28" s="115" t="str">
        <f t="shared" si="1"/>
        <v>June2015</v>
      </c>
      <c r="D28" s="115">
        <f t="shared" si="2"/>
        <v>42156</v>
      </c>
      <c r="E28" s="445">
        <v>179</v>
      </c>
      <c r="F28" s="446"/>
      <c r="G28" s="446">
        <v>63</v>
      </c>
      <c r="H28" s="446"/>
      <c r="I28" s="446">
        <v>2</v>
      </c>
      <c r="J28" s="446"/>
      <c r="K28" s="446">
        <v>44</v>
      </c>
      <c r="L28" s="446"/>
      <c r="M28" s="446">
        <v>36</v>
      </c>
      <c r="N28" s="446"/>
      <c r="O28" s="447">
        <f t="shared" si="3"/>
        <v>324</v>
      </c>
      <c r="P28" s="448"/>
      <c r="R28" s="460">
        <v>43435</v>
      </c>
      <c r="S28" s="447" t="e">
        <f t="shared" si="4"/>
        <v>#N/A</v>
      </c>
      <c r="T28" s="446">
        <f t="shared" si="5"/>
        <v>843.87506854458923</v>
      </c>
      <c r="U28" s="446" t="e">
        <f t="shared" si="6"/>
        <v>#N/A</v>
      </c>
      <c r="V28" s="446">
        <f t="shared" si="7"/>
        <v>229.58813267872557</v>
      </c>
      <c r="W28" s="446" t="e">
        <f t="shared" si="8"/>
        <v>#N/A</v>
      </c>
      <c r="X28" s="446">
        <f t="shared" si="9"/>
        <v>38.5</v>
      </c>
      <c r="Y28" s="446" t="e">
        <f t="shared" si="10"/>
        <v>#N/A</v>
      </c>
      <c r="Z28" s="446">
        <f t="shared" si="11"/>
        <v>107.964498842048</v>
      </c>
      <c r="AA28" s="446" t="e">
        <f t="shared" si="12"/>
        <v>#N/A</v>
      </c>
      <c r="AB28" s="446">
        <f t="shared" si="13"/>
        <v>257</v>
      </c>
      <c r="AC28" s="456" t="e">
        <f t="shared" si="14"/>
        <v>#N/A</v>
      </c>
      <c r="AD28" s="457">
        <f t="shared" si="15"/>
        <v>1476.9277000653628</v>
      </c>
      <c r="AG28" s="86"/>
      <c r="AH28" s="86"/>
    </row>
    <row r="29" spans="1:34">
      <c r="A29" s="460">
        <v>42154</v>
      </c>
      <c r="B29" s="137">
        <f t="shared" si="0"/>
        <v>2</v>
      </c>
      <c r="C29" s="115" t="str">
        <f t="shared" si="1"/>
        <v>June2015</v>
      </c>
      <c r="D29" s="115">
        <f t="shared" si="2"/>
        <v>42156</v>
      </c>
      <c r="E29" s="445">
        <v>209</v>
      </c>
      <c r="F29" s="446"/>
      <c r="G29" s="446">
        <v>70</v>
      </c>
      <c r="H29" s="446"/>
      <c r="I29" s="446">
        <v>7</v>
      </c>
      <c r="J29" s="446"/>
      <c r="K29" s="446">
        <v>34</v>
      </c>
      <c r="L29" s="446"/>
      <c r="M29" s="446">
        <v>52</v>
      </c>
      <c r="N29" s="446"/>
      <c r="O29" s="447">
        <f t="shared" si="3"/>
        <v>372</v>
      </c>
      <c r="P29" s="448"/>
      <c r="R29" s="460">
        <v>43525</v>
      </c>
      <c r="S29" s="447" t="e">
        <f t="shared" si="4"/>
        <v>#N/A</v>
      </c>
      <c r="T29" s="446">
        <f t="shared" si="5"/>
        <v>686.59217025939643</v>
      </c>
      <c r="U29" s="446" t="e">
        <f t="shared" si="6"/>
        <v>#N/A</v>
      </c>
      <c r="V29" s="446">
        <f t="shared" si="7"/>
        <v>192.02947020480605</v>
      </c>
      <c r="W29" s="446" t="e">
        <f t="shared" si="8"/>
        <v>#N/A</v>
      </c>
      <c r="X29" s="446">
        <f t="shared" si="9"/>
        <v>35.5</v>
      </c>
      <c r="Y29" s="446" t="e">
        <f t="shared" si="10"/>
        <v>#N/A</v>
      </c>
      <c r="Z29" s="446">
        <f t="shared" si="11"/>
        <v>115.17104384121484</v>
      </c>
      <c r="AA29" s="446" t="e">
        <f t="shared" si="12"/>
        <v>#N/A</v>
      </c>
      <c r="AB29" s="446">
        <f t="shared" si="13"/>
        <v>159</v>
      </c>
      <c r="AC29" s="456" t="e">
        <f t="shared" si="14"/>
        <v>#N/A</v>
      </c>
      <c r="AD29" s="457">
        <f t="shared" si="15"/>
        <v>1188.2926843054174</v>
      </c>
      <c r="AG29" s="86"/>
      <c r="AH29" s="86"/>
    </row>
    <row r="30" spans="1:34">
      <c r="A30" s="460">
        <v>42185</v>
      </c>
      <c r="B30" s="137">
        <f t="shared" si="0"/>
        <v>2</v>
      </c>
      <c r="C30" s="115" t="str">
        <f t="shared" si="1"/>
        <v>June2015</v>
      </c>
      <c r="D30" s="115">
        <f t="shared" si="2"/>
        <v>42156</v>
      </c>
      <c r="E30" s="445">
        <v>199</v>
      </c>
      <c r="F30" s="446"/>
      <c r="G30" s="446">
        <v>74</v>
      </c>
      <c r="H30" s="446"/>
      <c r="I30" s="446">
        <v>2</v>
      </c>
      <c r="J30" s="446"/>
      <c r="K30" s="446">
        <v>71</v>
      </c>
      <c r="L30" s="446"/>
      <c r="M30" s="446">
        <v>54</v>
      </c>
      <c r="N30" s="446"/>
      <c r="O30" s="447">
        <f t="shared" si="3"/>
        <v>400</v>
      </c>
      <c r="P30" s="448"/>
      <c r="R30" s="460">
        <v>43617</v>
      </c>
      <c r="S30" s="447" t="e">
        <f t="shared" si="4"/>
        <v>#N/A</v>
      </c>
      <c r="T30" s="446">
        <f t="shared" si="5"/>
        <v>891.56561389372064</v>
      </c>
      <c r="U30" s="446" t="e">
        <f t="shared" si="6"/>
        <v>#N/A</v>
      </c>
      <c r="V30" s="446">
        <f t="shared" si="7"/>
        <v>208.35168794125161</v>
      </c>
      <c r="W30" s="446" t="e">
        <f t="shared" si="8"/>
        <v>#N/A</v>
      </c>
      <c r="X30" s="446">
        <f t="shared" si="9"/>
        <v>53.5</v>
      </c>
      <c r="Y30" s="446" t="e">
        <f t="shared" si="10"/>
        <v>#N/A</v>
      </c>
      <c r="Z30" s="446">
        <f t="shared" si="11"/>
        <v>138.93117581157424</v>
      </c>
      <c r="AA30" s="446" t="e">
        <f t="shared" si="12"/>
        <v>#N/A</v>
      </c>
      <c r="AB30" s="446">
        <f t="shared" si="13"/>
        <v>220</v>
      </c>
      <c r="AC30" s="456" t="e">
        <f t="shared" si="14"/>
        <v>#N/A</v>
      </c>
      <c r="AD30" s="457">
        <f t="shared" si="15"/>
        <v>1512.3484776465466</v>
      </c>
      <c r="AG30" s="86"/>
      <c r="AH30" s="86"/>
    </row>
    <row r="31" spans="1:34">
      <c r="A31" s="460">
        <v>42215</v>
      </c>
      <c r="B31" s="137">
        <f t="shared" si="0"/>
        <v>3</v>
      </c>
      <c r="C31" s="115" t="str">
        <f t="shared" si="1"/>
        <v>Sep2015</v>
      </c>
      <c r="D31" s="115">
        <f t="shared" si="2"/>
        <v>42248</v>
      </c>
      <c r="E31" s="445">
        <v>257</v>
      </c>
      <c r="F31" s="446"/>
      <c r="G31" s="446">
        <v>98</v>
      </c>
      <c r="H31" s="446"/>
      <c r="I31" s="446">
        <v>18</v>
      </c>
      <c r="J31" s="446"/>
      <c r="K31" s="446">
        <v>47</v>
      </c>
      <c r="L31" s="446"/>
      <c r="M31" s="446">
        <v>80</v>
      </c>
      <c r="N31" s="446"/>
      <c r="O31" s="447">
        <f t="shared" si="3"/>
        <v>500</v>
      </c>
      <c r="P31" s="448"/>
      <c r="R31" s="460">
        <v>43709</v>
      </c>
      <c r="S31" s="447" t="e">
        <f t="shared" si="4"/>
        <v>#N/A</v>
      </c>
      <c r="T31" s="446">
        <f t="shared" si="5"/>
        <v>877.53905752804485</v>
      </c>
      <c r="U31" s="446" t="e">
        <f t="shared" si="6"/>
        <v>#N/A</v>
      </c>
      <c r="V31" s="446">
        <f t="shared" si="7"/>
        <v>270.63824430692739</v>
      </c>
      <c r="W31" s="446" t="e">
        <f t="shared" si="8"/>
        <v>#N/A</v>
      </c>
      <c r="X31" s="446">
        <f t="shared" si="9"/>
        <v>41.5</v>
      </c>
      <c r="Y31" s="446" t="e">
        <f t="shared" si="10"/>
        <v>#N/A</v>
      </c>
      <c r="Z31" s="446">
        <f t="shared" si="11"/>
        <v>144.13648216538729</v>
      </c>
      <c r="AA31" s="446" t="e">
        <f t="shared" si="12"/>
        <v>#N/A</v>
      </c>
      <c r="AB31" s="446">
        <f t="shared" si="13"/>
        <v>216</v>
      </c>
      <c r="AC31" s="456" t="e">
        <f t="shared" si="14"/>
        <v>#N/A</v>
      </c>
      <c r="AD31" s="457">
        <f t="shared" si="15"/>
        <v>1549.8137840003596</v>
      </c>
      <c r="AG31" s="86"/>
      <c r="AH31" s="86"/>
    </row>
    <row r="32" spans="1:34">
      <c r="A32" s="460">
        <v>42246</v>
      </c>
      <c r="B32" s="137">
        <f t="shared" si="0"/>
        <v>3</v>
      </c>
      <c r="C32" s="115" t="str">
        <f t="shared" si="1"/>
        <v>Sep2015</v>
      </c>
      <c r="D32" s="115">
        <f t="shared" si="2"/>
        <v>42248</v>
      </c>
      <c r="E32" s="445">
        <v>230</v>
      </c>
      <c r="F32" s="446"/>
      <c r="G32" s="446">
        <v>75</v>
      </c>
      <c r="H32" s="446"/>
      <c r="I32" s="446">
        <v>9</v>
      </c>
      <c r="J32" s="446"/>
      <c r="K32" s="446">
        <v>49</v>
      </c>
      <c r="L32" s="446"/>
      <c r="M32" s="446">
        <v>79</v>
      </c>
      <c r="N32" s="446"/>
      <c r="O32" s="447">
        <f t="shared" si="3"/>
        <v>442</v>
      </c>
      <c r="P32" s="448"/>
      <c r="R32" s="460">
        <v>43800</v>
      </c>
      <c r="S32" s="447" t="e">
        <f t="shared" si="4"/>
        <v>#N/A</v>
      </c>
      <c r="T32" s="446">
        <f t="shared" si="5"/>
        <v>862.51250116236906</v>
      </c>
      <c r="U32" s="446" t="e">
        <f t="shared" si="6"/>
        <v>#N/A</v>
      </c>
      <c r="V32" s="446">
        <f t="shared" si="7"/>
        <v>233.92480067260325</v>
      </c>
      <c r="W32" s="446" t="e">
        <f t="shared" si="8"/>
        <v>#N/A</v>
      </c>
      <c r="X32" s="446">
        <f t="shared" si="9"/>
        <v>38.5</v>
      </c>
      <c r="Y32" s="446" t="e">
        <f t="shared" si="10"/>
        <v>#N/A</v>
      </c>
      <c r="Z32" s="446">
        <f t="shared" si="11"/>
        <v>107.964498842048</v>
      </c>
      <c r="AA32" s="446" t="e">
        <f t="shared" si="12"/>
        <v>#N/A</v>
      </c>
      <c r="AB32" s="446">
        <f t="shared" si="13"/>
        <v>257</v>
      </c>
      <c r="AC32" s="456" t="e">
        <f t="shared" si="14"/>
        <v>#N/A</v>
      </c>
      <c r="AD32" s="457">
        <f t="shared" si="15"/>
        <v>1499.9018006770202</v>
      </c>
      <c r="AG32" s="86"/>
      <c r="AH32" s="86"/>
    </row>
    <row r="33" spans="1:30">
      <c r="A33" s="460">
        <v>42277</v>
      </c>
      <c r="B33" s="137">
        <f t="shared" si="0"/>
        <v>3</v>
      </c>
      <c r="C33" s="115" t="str">
        <f t="shared" si="1"/>
        <v>Sep2015</v>
      </c>
      <c r="D33" s="115">
        <f t="shared" si="2"/>
        <v>42248</v>
      </c>
      <c r="E33" s="445">
        <v>192</v>
      </c>
      <c r="F33" s="446"/>
      <c r="G33" s="446">
        <v>79</v>
      </c>
      <c r="H33" s="446"/>
      <c r="I33" s="446">
        <v>17</v>
      </c>
      <c r="J33" s="446"/>
      <c r="K33" s="446">
        <v>42</v>
      </c>
      <c r="L33" s="446"/>
      <c r="M33" s="446">
        <v>74</v>
      </c>
      <c r="N33" s="446"/>
      <c r="O33" s="447">
        <f t="shared" si="3"/>
        <v>404</v>
      </c>
      <c r="P33" s="448"/>
      <c r="R33" s="460">
        <v>43891</v>
      </c>
      <c r="S33" s="447" t="e">
        <f t="shared" si="4"/>
        <v>#N/A</v>
      </c>
      <c r="T33" s="446">
        <f t="shared" si="5"/>
        <v>693.43872382080986</v>
      </c>
      <c r="U33" s="446" t="e">
        <f t="shared" si="6"/>
        <v>#N/A</v>
      </c>
      <c r="V33" s="446">
        <f t="shared" si="7"/>
        <v>194.0449166433927</v>
      </c>
      <c r="W33" s="446" t="e">
        <f t="shared" si="8"/>
        <v>#N/A</v>
      </c>
      <c r="X33" s="446">
        <f t="shared" si="9"/>
        <v>35.5</v>
      </c>
      <c r="Y33" s="446" t="e">
        <f t="shared" si="10"/>
        <v>#N/A</v>
      </c>
      <c r="Z33" s="446">
        <f t="shared" si="11"/>
        <v>115.17104384121484</v>
      </c>
      <c r="AA33" s="446" t="e">
        <f t="shared" si="12"/>
        <v>#N/A</v>
      </c>
      <c r="AB33" s="446">
        <f t="shared" si="13"/>
        <v>159</v>
      </c>
      <c r="AC33" s="456" t="e">
        <f t="shared" si="14"/>
        <v>#N/A</v>
      </c>
      <c r="AD33" s="457">
        <f t="shared" si="15"/>
        <v>1197.1546843054175</v>
      </c>
    </row>
    <row r="34" spans="1:30">
      <c r="A34" s="460">
        <v>42307</v>
      </c>
      <c r="B34" s="137">
        <f t="shared" si="0"/>
        <v>4</v>
      </c>
      <c r="C34" s="115" t="str">
        <f t="shared" si="1"/>
        <v>dec2015</v>
      </c>
      <c r="D34" s="115">
        <f t="shared" si="2"/>
        <v>42339</v>
      </c>
      <c r="E34" s="445">
        <v>249</v>
      </c>
      <c r="F34" s="446"/>
      <c r="G34" s="446">
        <v>78</v>
      </c>
      <c r="H34" s="446"/>
      <c r="I34" s="446">
        <v>16</v>
      </c>
      <c r="J34" s="446"/>
      <c r="K34" s="446">
        <v>47</v>
      </c>
      <c r="L34" s="446"/>
      <c r="M34" s="446">
        <v>85</v>
      </c>
      <c r="N34" s="446"/>
      <c r="O34" s="447">
        <f t="shared" si="3"/>
        <v>475</v>
      </c>
      <c r="P34" s="448"/>
      <c r="R34" s="460">
        <v>43983</v>
      </c>
      <c r="S34" s="447" t="e">
        <f t="shared" si="4"/>
        <v>#N/A</v>
      </c>
      <c r="T34" s="446">
        <f t="shared" si="5"/>
        <v>902.84133599130905</v>
      </c>
      <c r="U34" s="446" t="e">
        <f t="shared" si="6"/>
        <v>#N/A</v>
      </c>
      <c r="V34" s="446">
        <f t="shared" si="7"/>
        <v>211.67096584366328</v>
      </c>
      <c r="W34" s="446" t="e">
        <f t="shared" si="8"/>
        <v>#N/A</v>
      </c>
      <c r="X34" s="446">
        <f t="shared" si="9"/>
        <v>53.5</v>
      </c>
      <c r="Y34" s="446" t="e">
        <f t="shared" si="10"/>
        <v>#N/A</v>
      </c>
      <c r="Z34" s="446">
        <f t="shared" si="11"/>
        <v>138.93117581157424</v>
      </c>
      <c r="AA34" s="446" t="e">
        <f t="shared" si="12"/>
        <v>#N/A</v>
      </c>
      <c r="AB34" s="446">
        <f t="shared" si="13"/>
        <v>220</v>
      </c>
      <c r="AC34" s="456" t="e">
        <f t="shared" si="14"/>
        <v>#N/A</v>
      </c>
      <c r="AD34" s="457">
        <f t="shared" si="15"/>
        <v>1526.9434776465464</v>
      </c>
    </row>
    <row r="35" spans="1:30">
      <c r="A35" s="460">
        <v>42338</v>
      </c>
      <c r="B35" s="137">
        <f t="shared" si="0"/>
        <v>4</v>
      </c>
      <c r="C35" s="115" t="str">
        <f t="shared" si="1"/>
        <v>dec2015</v>
      </c>
      <c r="D35" s="115">
        <f t="shared" si="2"/>
        <v>42339</v>
      </c>
      <c r="E35" s="445">
        <v>241</v>
      </c>
      <c r="F35" s="446"/>
      <c r="G35" s="446">
        <v>61</v>
      </c>
      <c r="H35" s="446"/>
      <c r="I35" s="446">
        <v>15</v>
      </c>
      <c r="J35" s="446"/>
      <c r="K35" s="446">
        <v>51</v>
      </c>
      <c r="L35" s="446"/>
      <c r="M35" s="446">
        <v>77</v>
      </c>
      <c r="N35" s="446"/>
      <c r="O35" s="447">
        <f t="shared" si="3"/>
        <v>445</v>
      </c>
      <c r="P35" s="448"/>
      <c r="R35" s="460">
        <v>44075</v>
      </c>
      <c r="S35" s="447" t="e">
        <f t="shared" si="4"/>
        <v>#N/A</v>
      </c>
      <c r="T35" s="446">
        <f t="shared" si="5"/>
        <v>893.24394816180825</v>
      </c>
      <c r="U35" s="446" t="e">
        <f t="shared" si="6"/>
        <v>#N/A</v>
      </c>
      <c r="V35" s="446">
        <f t="shared" si="7"/>
        <v>275.26135367316408</v>
      </c>
      <c r="W35" s="446" t="e">
        <f t="shared" si="8"/>
        <v>#N/A</v>
      </c>
      <c r="X35" s="446">
        <f t="shared" si="9"/>
        <v>41.5</v>
      </c>
      <c r="Y35" s="446" t="e">
        <f t="shared" si="10"/>
        <v>#N/A</v>
      </c>
      <c r="Z35" s="446">
        <f t="shared" si="11"/>
        <v>144.13648216538729</v>
      </c>
      <c r="AA35" s="446" t="e">
        <f t="shared" si="12"/>
        <v>#N/A</v>
      </c>
      <c r="AB35" s="446">
        <f t="shared" si="13"/>
        <v>216</v>
      </c>
      <c r="AC35" s="456" t="e">
        <f t="shared" si="14"/>
        <v>#N/A</v>
      </c>
      <c r="AD35" s="457">
        <f t="shared" si="15"/>
        <v>1570.1417840003596</v>
      </c>
    </row>
    <row r="36" spans="1:30">
      <c r="A36" s="460">
        <v>42368</v>
      </c>
      <c r="B36" s="137">
        <f t="shared" si="0"/>
        <v>4</v>
      </c>
      <c r="C36" s="115" t="str">
        <f t="shared" si="1"/>
        <v>dec2015</v>
      </c>
      <c r="D36" s="115">
        <f t="shared" si="2"/>
        <v>42339</v>
      </c>
      <c r="E36" s="445">
        <v>227</v>
      </c>
      <c r="F36" s="446"/>
      <c r="G36" s="446">
        <v>63</v>
      </c>
      <c r="H36" s="446"/>
      <c r="I36" s="446">
        <v>21</v>
      </c>
      <c r="J36" s="446"/>
      <c r="K36" s="446">
        <v>10</v>
      </c>
      <c r="L36" s="446"/>
      <c r="M36" s="446">
        <v>101</v>
      </c>
      <c r="N36" s="446"/>
      <c r="O36" s="447">
        <f t="shared" si="3"/>
        <v>422</v>
      </c>
      <c r="P36" s="448"/>
      <c r="R36" s="460">
        <v>44166</v>
      </c>
      <c r="S36" s="447" t="e">
        <f t="shared" si="4"/>
        <v>#N/A</v>
      </c>
      <c r="T36" s="446">
        <f t="shared" si="5"/>
        <v>882.64656033230722</v>
      </c>
      <c r="U36" s="446" t="e">
        <f t="shared" si="6"/>
        <v>#N/A</v>
      </c>
      <c r="V36" s="446">
        <f t="shared" si="7"/>
        <v>239.85174150266494</v>
      </c>
      <c r="W36" s="446" t="e">
        <f t="shared" si="8"/>
        <v>#N/A</v>
      </c>
      <c r="X36" s="446">
        <f t="shared" si="9"/>
        <v>38.5</v>
      </c>
      <c r="Y36" s="446" t="e">
        <f t="shared" si="10"/>
        <v>#N/A</v>
      </c>
      <c r="Z36" s="446">
        <f t="shared" si="11"/>
        <v>107.964498842048</v>
      </c>
      <c r="AA36" s="446" t="e">
        <f t="shared" si="12"/>
        <v>#N/A</v>
      </c>
      <c r="AB36" s="446">
        <f t="shared" si="13"/>
        <v>257</v>
      </c>
      <c r="AC36" s="456" t="e">
        <f t="shared" si="14"/>
        <v>#N/A</v>
      </c>
      <c r="AD36" s="457">
        <f t="shared" si="15"/>
        <v>1525.9628006770201</v>
      </c>
    </row>
    <row r="37" spans="1:30">
      <c r="A37" s="460">
        <v>42399</v>
      </c>
      <c r="B37" s="137">
        <f t="shared" si="0"/>
        <v>1</v>
      </c>
      <c r="C37" s="115" t="str">
        <f t="shared" si="1"/>
        <v>Mar2016</v>
      </c>
      <c r="D37" s="115">
        <f t="shared" si="2"/>
        <v>42430</v>
      </c>
      <c r="E37" s="445">
        <v>128</v>
      </c>
      <c r="F37" s="446"/>
      <c r="G37" s="446">
        <v>41</v>
      </c>
      <c r="H37" s="446"/>
      <c r="I37" s="446">
        <v>1</v>
      </c>
      <c r="J37" s="446"/>
      <c r="K37" s="446">
        <v>9</v>
      </c>
      <c r="L37" s="446"/>
      <c r="M37" s="446">
        <v>19</v>
      </c>
      <c r="N37" s="446"/>
      <c r="O37" s="447">
        <f t="shared" si="3"/>
        <v>198</v>
      </c>
      <c r="P37" s="448"/>
      <c r="R37" s="460">
        <v>44256</v>
      </c>
      <c r="S37" s="447" t="e">
        <f t="shared" si="4"/>
        <v>#N/A</v>
      </c>
      <c r="T37" s="446">
        <f t="shared" si="5"/>
        <v>712.54093273836452</v>
      </c>
      <c r="U37" s="446" t="e">
        <f t="shared" si="6"/>
        <v>#N/A</v>
      </c>
      <c r="V37" s="446">
        <f t="shared" si="7"/>
        <v>199.66810772583801</v>
      </c>
      <c r="W37" s="446" t="e">
        <f t="shared" si="8"/>
        <v>#N/A</v>
      </c>
      <c r="X37" s="446">
        <f t="shared" si="9"/>
        <v>35.5</v>
      </c>
      <c r="Y37" s="446" t="e">
        <f t="shared" si="10"/>
        <v>#N/A</v>
      </c>
      <c r="Z37" s="446">
        <f t="shared" si="11"/>
        <v>115.17104384121484</v>
      </c>
      <c r="AA37" s="446" t="e">
        <f t="shared" si="12"/>
        <v>#N/A</v>
      </c>
      <c r="AB37" s="446">
        <f t="shared" si="13"/>
        <v>159</v>
      </c>
      <c r="AC37" s="456" t="e">
        <f t="shared" si="14"/>
        <v>#N/A</v>
      </c>
      <c r="AD37" s="457">
        <f t="shared" si="15"/>
        <v>1221.8800843054173</v>
      </c>
    </row>
    <row r="38" spans="1:30">
      <c r="A38" s="460">
        <v>42429</v>
      </c>
      <c r="B38" s="137">
        <f t="shared" si="0"/>
        <v>1</v>
      </c>
      <c r="C38" s="115" t="str">
        <f t="shared" si="1"/>
        <v>Mar2016</v>
      </c>
      <c r="D38" s="115">
        <f t="shared" si="2"/>
        <v>42430</v>
      </c>
      <c r="E38" s="445">
        <v>194</v>
      </c>
      <c r="F38" s="446"/>
      <c r="G38" s="446">
        <v>46</v>
      </c>
      <c r="H38" s="446"/>
      <c r="I38" s="446">
        <v>21</v>
      </c>
      <c r="J38" s="446"/>
      <c r="K38" s="446">
        <v>69</v>
      </c>
      <c r="L38" s="446"/>
      <c r="M38" s="446">
        <v>85</v>
      </c>
      <c r="N38" s="446"/>
      <c r="O38" s="447">
        <f t="shared" si="3"/>
        <v>415</v>
      </c>
      <c r="P38" s="448"/>
      <c r="R38" s="460">
        <v>44348</v>
      </c>
      <c r="S38" s="447" t="e">
        <f t="shared" si="4"/>
        <v>#N/A</v>
      </c>
      <c r="T38" s="446">
        <f t="shared" si="5"/>
        <v>918.18118526220076</v>
      </c>
      <c r="U38" s="446" t="e">
        <f t="shared" si="6"/>
        <v>#N/A</v>
      </c>
      <c r="V38" s="446">
        <f t="shared" si="7"/>
        <v>216.18661657277153</v>
      </c>
      <c r="W38" s="446" t="e">
        <f t="shared" si="8"/>
        <v>#N/A</v>
      </c>
      <c r="X38" s="446">
        <f t="shared" si="9"/>
        <v>53.5</v>
      </c>
      <c r="Y38" s="446" t="e">
        <f t="shared" si="10"/>
        <v>#N/A</v>
      </c>
      <c r="Z38" s="446">
        <f t="shared" si="11"/>
        <v>138.93117581157424</v>
      </c>
      <c r="AA38" s="446" t="e">
        <f t="shared" si="12"/>
        <v>#N/A</v>
      </c>
      <c r="AB38" s="446">
        <f t="shared" si="13"/>
        <v>220</v>
      </c>
      <c r="AC38" s="456" t="e">
        <f t="shared" si="14"/>
        <v>#N/A</v>
      </c>
      <c r="AD38" s="457">
        <f t="shared" si="15"/>
        <v>1546.7989776465465</v>
      </c>
    </row>
    <row r="39" spans="1:30">
      <c r="A39" s="460">
        <v>42459</v>
      </c>
      <c r="B39" s="137">
        <f t="shared" si="0"/>
        <v>1</v>
      </c>
      <c r="C39" s="115" t="str">
        <f t="shared" si="1"/>
        <v>Mar2016</v>
      </c>
      <c r="D39" s="115">
        <f t="shared" si="2"/>
        <v>42430</v>
      </c>
      <c r="E39" s="445">
        <v>224</v>
      </c>
      <c r="F39" s="446"/>
      <c r="G39" s="446">
        <v>80</v>
      </c>
      <c r="H39" s="446"/>
      <c r="I39" s="446">
        <v>12</v>
      </c>
      <c r="J39" s="446"/>
      <c r="K39" s="446">
        <v>53</v>
      </c>
      <c r="L39" s="446"/>
      <c r="M39" s="446">
        <v>54</v>
      </c>
      <c r="N39" s="446"/>
      <c r="O39" s="447">
        <f t="shared" si="3"/>
        <v>423</v>
      </c>
      <c r="P39" s="448"/>
      <c r="R39" s="460">
        <v>44440</v>
      </c>
      <c r="S39" s="447" t="e">
        <f t="shared" si="4"/>
        <v>#N/A</v>
      </c>
      <c r="T39" s="446">
        <f t="shared" si="5"/>
        <v>904.821437786037</v>
      </c>
      <c r="U39" s="446" t="e">
        <f t="shared" si="6"/>
        <v>#N/A</v>
      </c>
      <c r="V39" s="446">
        <f t="shared" si="7"/>
        <v>278.66946404893531</v>
      </c>
      <c r="W39" s="446" t="e">
        <f t="shared" si="8"/>
        <v>#N/A</v>
      </c>
      <c r="X39" s="446">
        <f t="shared" si="9"/>
        <v>41.5</v>
      </c>
      <c r="Y39" s="446" t="e">
        <f t="shared" si="10"/>
        <v>#N/A</v>
      </c>
      <c r="Z39" s="446">
        <f t="shared" si="11"/>
        <v>144.13648216538729</v>
      </c>
      <c r="AA39" s="446" t="e">
        <f t="shared" si="12"/>
        <v>#N/A</v>
      </c>
      <c r="AB39" s="446">
        <f t="shared" si="13"/>
        <v>216</v>
      </c>
      <c r="AC39" s="456" t="e">
        <f t="shared" si="14"/>
        <v>#N/A</v>
      </c>
      <c r="AD39" s="457">
        <f t="shared" si="15"/>
        <v>1585.1273840003596</v>
      </c>
    </row>
    <row r="40" spans="1:30" ht="13.5" customHeight="1" thickBot="1">
      <c r="A40" s="460">
        <v>42490</v>
      </c>
      <c r="B40" s="137">
        <f t="shared" si="0"/>
        <v>2</v>
      </c>
      <c r="C40" s="115" t="str">
        <f t="shared" si="1"/>
        <v>June2016</v>
      </c>
      <c r="D40" s="115">
        <f t="shared" si="2"/>
        <v>42522</v>
      </c>
      <c r="E40" s="445">
        <v>224</v>
      </c>
      <c r="F40" s="446"/>
      <c r="G40" s="446">
        <v>55</v>
      </c>
      <c r="H40" s="446"/>
      <c r="I40" s="446">
        <v>19</v>
      </c>
      <c r="J40" s="446"/>
      <c r="K40" s="446">
        <v>41</v>
      </c>
      <c r="L40" s="446"/>
      <c r="M40" s="446">
        <v>68</v>
      </c>
      <c r="N40" s="446"/>
      <c r="O40" s="447">
        <f t="shared" si="3"/>
        <v>407</v>
      </c>
      <c r="P40" s="448"/>
      <c r="R40" s="461">
        <v>44531</v>
      </c>
      <c r="S40" s="450" t="e">
        <f t="shared" si="4"/>
        <v>#N/A</v>
      </c>
      <c r="T40" s="449">
        <f t="shared" si="5"/>
        <v>890.46169030987335</v>
      </c>
      <c r="U40" s="449" t="e">
        <f t="shared" si="6"/>
        <v>#N/A</v>
      </c>
      <c r="V40" s="449">
        <f t="shared" si="7"/>
        <v>242.15231152509904</v>
      </c>
      <c r="W40" s="449" t="e">
        <f t="shared" si="8"/>
        <v>#N/A</v>
      </c>
      <c r="X40" s="449">
        <f t="shared" si="9"/>
        <v>38.5</v>
      </c>
      <c r="Y40" s="449" t="e">
        <f t="shared" si="10"/>
        <v>#N/A</v>
      </c>
      <c r="Z40" s="449">
        <f t="shared" si="11"/>
        <v>107.964498842048</v>
      </c>
      <c r="AA40" s="449" t="e">
        <f t="shared" si="12"/>
        <v>#N/A</v>
      </c>
      <c r="AB40" s="449">
        <f t="shared" si="13"/>
        <v>257</v>
      </c>
      <c r="AC40" s="729" t="e">
        <f t="shared" si="14"/>
        <v>#N/A</v>
      </c>
      <c r="AD40" s="458">
        <f t="shared" si="15"/>
        <v>1536.0785006770202</v>
      </c>
    </row>
    <row r="41" spans="1:30">
      <c r="A41" s="460">
        <v>42520</v>
      </c>
      <c r="B41" s="137">
        <f t="shared" si="0"/>
        <v>2</v>
      </c>
      <c r="C41" s="115" t="str">
        <f t="shared" si="1"/>
        <v>June2016</v>
      </c>
      <c r="D41" s="115">
        <f t="shared" si="2"/>
        <v>42522</v>
      </c>
      <c r="E41" s="445">
        <v>245</v>
      </c>
      <c r="F41" s="446"/>
      <c r="G41" s="446">
        <v>64</v>
      </c>
      <c r="H41" s="446"/>
      <c r="I41" s="446">
        <v>12</v>
      </c>
      <c r="J41" s="446"/>
      <c r="K41" s="446">
        <v>67</v>
      </c>
      <c r="L41" s="446"/>
      <c r="M41" s="446">
        <v>69</v>
      </c>
      <c r="N41" s="446"/>
      <c r="O41" s="447">
        <f t="shared" si="3"/>
        <v>457</v>
      </c>
      <c r="P41" s="448"/>
    </row>
    <row r="42" spans="1:30">
      <c r="A42" s="460">
        <v>42551</v>
      </c>
      <c r="B42" s="137">
        <f t="shared" si="0"/>
        <v>2</v>
      </c>
      <c r="C42" s="115" t="str">
        <f t="shared" si="1"/>
        <v>June2016</v>
      </c>
      <c r="D42" s="115">
        <f t="shared" si="2"/>
        <v>42522</v>
      </c>
      <c r="E42" s="445">
        <v>282</v>
      </c>
      <c r="F42" s="446"/>
      <c r="G42" s="446">
        <v>66</v>
      </c>
      <c r="H42" s="446"/>
      <c r="I42" s="446">
        <v>21</v>
      </c>
      <c r="J42" s="446"/>
      <c r="K42" s="446">
        <v>45</v>
      </c>
      <c r="L42" s="446"/>
      <c r="M42" s="446">
        <v>83</v>
      </c>
      <c r="N42" s="446"/>
      <c r="O42" s="447">
        <f t="shared" si="3"/>
        <v>497</v>
      </c>
      <c r="P42" s="448"/>
    </row>
    <row r="43" spans="1:30" ht="13.5" customHeight="1" thickBot="1">
      <c r="A43" s="460">
        <v>42581</v>
      </c>
      <c r="B43" s="137">
        <f t="shared" si="0"/>
        <v>3</v>
      </c>
      <c r="C43" s="115" t="str">
        <f t="shared" si="1"/>
        <v>Sep2016</v>
      </c>
      <c r="D43" s="115">
        <f t="shared" si="2"/>
        <v>42614</v>
      </c>
      <c r="E43" s="445">
        <v>255</v>
      </c>
      <c r="F43" s="446"/>
      <c r="G43" s="446">
        <v>89</v>
      </c>
      <c r="H43" s="446"/>
      <c r="I43" s="446">
        <v>21</v>
      </c>
      <c r="J43" s="446"/>
      <c r="K43" s="628">
        <v>28</v>
      </c>
      <c r="L43" s="446"/>
      <c r="M43" s="446">
        <v>63</v>
      </c>
      <c r="N43" s="446"/>
      <c r="O43" s="447">
        <f t="shared" si="3"/>
        <v>456</v>
      </c>
      <c r="P43" s="448"/>
      <c r="S43" s="542"/>
      <c r="T43" s="542"/>
      <c r="U43" s="542"/>
      <c r="V43" s="542"/>
      <c r="W43" s="542"/>
      <c r="X43" s="542"/>
      <c r="Y43" s="542"/>
      <c r="Z43" s="542"/>
      <c r="AA43" s="542"/>
      <c r="AB43" s="542"/>
      <c r="AC43" s="542"/>
      <c r="AD43" s="542"/>
    </row>
    <row r="44" spans="1:30" ht="39" thickBot="1">
      <c r="A44" s="460">
        <v>42612</v>
      </c>
      <c r="B44" s="137">
        <f t="shared" si="0"/>
        <v>3</v>
      </c>
      <c r="C44" s="115" t="str">
        <f t="shared" si="1"/>
        <v>Sep2016</v>
      </c>
      <c r="D44" s="115">
        <f t="shared" si="2"/>
        <v>42614</v>
      </c>
      <c r="E44" s="445">
        <v>230</v>
      </c>
      <c r="F44" s="446"/>
      <c r="G44" s="446">
        <v>78</v>
      </c>
      <c r="H44" s="446"/>
      <c r="I44" s="446">
        <v>12</v>
      </c>
      <c r="J44" s="446"/>
      <c r="K44" s="628">
        <v>40</v>
      </c>
      <c r="L44" s="446"/>
      <c r="M44" s="628">
        <v>80</v>
      </c>
      <c r="N44" s="446"/>
      <c r="O44" s="447">
        <f t="shared" si="3"/>
        <v>440</v>
      </c>
      <c r="P44" s="448"/>
      <c r="R44" s="554"/>
      <c r="S44" s="134" t="s">
        <v>186</v>
      </c>
      <c r="T44" s="443"/>
      <c r="U44" s="443" t="s">
        <v>188</v>
      </c>
      <c r="V44" s="443"/>
      <c r="W44" s="443" t="s">
        <v>190</v>
      </c>
      <c r="X44" s="443"/>
      <c r="Y44" s="443" t="s">
        <v>192</v>
      </c>
      <c r="Z44" s="443"/>
      <c r="AA44" s="443" t="s">
        <v>194</v>
      </c>
      <c r="AB44" s="443"/>
      <c r="AC44" s="134" t="s">
        <v>196</v>
      </c>
      <c r="AD44" s="552"/>
    </row>
    <row r="45" spans="1:30">
      <c r="A45" s="460">
        <v>42643</v>
      </c>
      <c r="B45" s="137">
        <f t="shared" si="0"/>
        <v>3</v>
      </c>
      <c r="C45" s="115" t="str">
        <f t="shared" si="1"/>
        <v>Sep2016</v>
      </c>
      <c r="D45" s="115">
        <f t="shared" si="2"/>
        <v>42614</v>
      </c>
      <c r="E45" s="627">
        <v>251</v>
      </c>
      <c r="F45" s="446"/>
      <c r="G45" s="628">
        <v>80</v>
      </c>
      <c r="H45" s="446"/>
      <c r="I45" s="446">
        <v>7</v>
      </c>
      <c r="J45" s="446"/>
      <c r="K45" s="628">
        <v>53</v>
      </c>
      <c r="L45" s="446"/>
      <c r="M45" s="628">
        <v>73</v>
      </c>
      <c r="N45" s="446"/>
      <c r="O45" s="447">
        <f t="shared" si="3"/>
        <v>464</v>
      </c>
      <c r="P45" s="448"/>
      <c r="R45" s="551" t="s">
        <v>232</v>
      </c>
      <c r="S45" s="558">
        <f>SUM(INDEX(CrownLawCases!S7:S36,MATCH(EDATE(About!$C$34,-9), CrownLawCases!$R$7:$R$36,0)):INDEX( CrownLawCases!S7:S36,MATCH(About!$C$34, CrownLawCases!$R$7:$R$36,0)))</f>
        <v>2453</v>
      </c>
      <c r="T45" s="559"/>
      <c r="U45" s="559">
        <f>SUM(INDEX(CrownLawCases!U7:U36,MATCH(EDATE(About!$C$34,-9), CrownLawCases!$R$7:$R$36,0)):INDEX( CrownLawCases!U7:U36,MATCH(About!$C$34, CrownLawCases!$R$7:$R$36,0)))</f>
        <v>824</v>
      </c>
      <c r="V45" s="559"/>
      <c r="W45" s="559">
        <f>SUM(INDEX(CrownLawCases!W7:W36,MATCH(EDATE(About!$C$34,-9), CrownLawCases!$R$7:$R$36,0)):INDEX( CrownLawCases!W7:W36,MATCH(About!$C$34, CrownLawCases!$R$7:$R$36,0)))</f>
        <v>119</v>
      </c>
      <c r="X45" s="559"/>
      <c r="Y45" s="559">
        <f>SUM(INDEX(CrownLawCases!Y7:Y36,MATCH(EDATE(About!$C$34,-9), CrownLawCases!$R$7:$R$36,0)):INDEX( CrownLawCases!Y7:Y36,MATCH(About!$C$34, CrownLawCases!$R$7:$R$36,0)))</f>
        <v>488</v>
      </c>
      <c r="Z45" s="559"/>
      <c r="AA45" s="559">
        <f>SUM(INDEX(CrownLawCases!AA7:AA36,MATCH(EDATE(About!$C$34,-9), CrownLawCases!$R$7:$R$36,0)):INDEX( CrownLawCases!AA7:AA36,MATCH(About!$C$34, CrownLawCases!$R$7:$R$36,0)))</f>
        <v>818</v>
      </c>
      <c r="AB45" s="559"/>
      <c r="AC45" s="558">
        <f>SUM(INDEX(CrownLawCases!AC7:AC36,MATCH(EDATE(About!$C$34,-9), CrownLawCases!$R$7:$R$36,0)):INDEX( CrownLawCases!AC7:AC36,MATCH(About!$C$34, CrownLawCases!$R$7:$R$36,0)))</f>
        <v>4702</v>
      </c>
      <c r="AD45" s="560"/>
    </row>
    <row r="46" spans="1:30">
      <c r="A46" s="460">
        <v>42673</v>
      </c>
      <c r="B46" s="137">
        <f t="shared" si="0"/>
        <v>4</v>
      </c>
      <c r="C46" s="115" t="str">
        <f t="shared" si="1"/>
        <v>dec2016</v>
      </c>
      <c r="D46" s="115">
        <f t="shared" si="2"/>
        <v>42705</v>
      </c>
      <c r="E46" s="627">
        <v>205</v>
      </c>
      <c r="F46" s="732">
        <v>260.17926995054688</v>
      </c>
      <c r="G46" s="628">
        <v>67</v>
      </c>
      <c r="H46" s="734">
        <v>79.537215840237977</v>
      </c>
      <c r="I46" s="628">
        <v>14</v>
      </c>
      <c r="J46" s="734">
        <v>16</v>
      </c>
      <c r="K46" s="628">
        <v>29</v>
      </c>
      <c r="L46" s="735">
        <v>42.958216052088765</v>
      </c>
      <c r="M46" s="628">
        <v>75</v>
      </c>
      <c r="N46" s="732">
        <v>87</v>
      </c>
      <c r="O46" s="447">
        <f t="shared" si="3"/>
        <v>390</v>
      </c>
      <c r="P46" s="733">
        <f t="shared" si="3"/>
        <v>485.67470184287362</v>
      </c>
      <c r="R46" s="551" t="s">
        <v>234</v>
      </c>
      <c r="S46" s="558">
        <f>SUM(INDEX(CrownLawCases!S7:S36,MATCH(EDATE(About!$C$33,-9), CrownLawCases!$R$7:$R$36,0)):INDEX( CrownLawCases!S7:S36,MATCH(About!$C$33, CrownLawCases!$R$7:$R$36,0)))</f>
        <v>2753</v>
      </c>
      <c r="T46" s="559"/>
      <c r="U46" s="559">
        <f>SUM(INDEX(CrownLawCases!U7:U36,MATCH(EDATE(About!$C$33,-9), CrownLawCases!$R$7:$R$36,0)):INDEX( CrownLawCases!U7:U36,MATCH(About!$C$33, CrownLawCases!$R$7:$R$36,0)))</f>
        <v>809</v>
      </c>
      <c r="V46" s="559"/>
      <c r="W46" s="559">
        <f>SUM(INDEX(CrownLawCases!W7:W36,MATCH(EDATE(About!$C$33,-9), CrownLawCases!$R$7:$R$36,0)):INDEX( CrownLawCases!W7:W36,MATCH(About!$C$33, CrownLawCases!$R$7:$R$36,0)))</f>
        <v>163</v>
      </c>
      <c r="X46" s="559"/>
      <c r="Y46" s="559">
        <f>SUM(INDEX(CrownLawCases!Y7:Y36,MATCH(EDATE(About!$C$33,-9), CrownLawCases!$R$7:$R$36,0)):INDEX( CrownLawCases!Y7:Y36,MATCH(About!$C$33, CrownLawCases!$R$7:$R$36,0)))</f>
        <v>502</v>
      </c>
      <c r="Z46" s="559"/>
      <c r="AA46" s="559">
        <f>SUM(INDEX(CrownLawCases!AA7:AA36,MATCH(EDATE(About!$C$33,-9), CrownLawCases!$R$7:$R$36,0)):INDEX( CrownLawCases!AA7:AA36,MATCH(About!$C$33, CrownLawCases!$R$7:$R$36,0)))</f>
        <v>851</v>
      </c>
      <c r="AB46" s="559"/>
      <c r="AC46" s="558">
        <f>SUM(INDEX(CrownLawCases!AC7:AC36,MATCH(EDATE(About!$C$33,-9), CrownLawCases!$R$7:$R$36,0)):INDEX( CrownLawCases!AC7:AC36,MATCH(About!$C$33, CrownLawCases!$R$7:$R$36,0)))</f>
        <v>5078</v>
      </c>
      <c r="AD46" s="560"/>
    </row>
    <row r="47" spans="1:30" ht="39" thickBot="1">
      <c r="A47" s="460">
        <v>42704</v>
      </c>
      <c r="B47" s="137">
        <f t="shared" si="0"/>
        <v>4</v>
      </c>
      <c r="C47" s="115" t="str">
        <f t="shared" si="1"/>
        <v>dec2016</v>
      </c>
      <c r="D47" s="115">
        <f t="shared" si="2"/>
        <v>42705</v>
      </c>
      <c r="E47" s="627">
        <v>298</v>
      </c>
      <c r="F47" s="732">
        <v>252.89793997252843</v>
      </c>
      <c r="G47" s="628">
        <v>78</v>
      </c>
      <c r="H47" s="734">
        <v>61.577164970402585</v>
      </c>
      <c r="I47" s="628">
        <v>13</v>
      </c>
      <c r="J47" s="734">
        <v>15</v>
      </c>
      <c r="K47" s="628">
        <v>55</v>
      </c>
      <c r="L47" s="735">
        <v>52.793481772280607</v>
      </c>
      <c r="M47" s="628">
        <v>77</v>
      </c>
      <c r="N47" s="732">
        <v>78</v>
      </c>
      <c r="O47" s="447">
        <f t="shared" si="3"/>
        <v>521</v>
      </c>
      <c r="P47" s="733">
        <f t="shared" si="3"/>
        <v>460.2685867152116</v>
      </c>
      <c r="R47" s="553" t="s">
        <v>233</v>
      </c>
      <c r="S47" s="555">
        <f>S46/S45-1</f>
        <v>0.1222992254382389</v>
      </c>
      <c r="T47" s="556"/>
      <c r="U47" s="556">
        <f t="shared" ref="U47:AC47" si="16">U46/U45-1</f>
        <v>-1.8203883495145678E-2</v>
      </c>
      <c r="V47" s="556"/>
      <c r="W47" s="556">
        <f t="shared" si="16"/>
        <v>0.36974789915966388</v>
      </c>
      <c r="X47" s="556"/>
      <c r="Y47" s="556">
        <f t="shared" si="16"/>
        <v>2.8688524590164022E-2</v>
      </c>
      <c r="Z47" s="556"/>
      <c r="AA47" s="556">
        <f t="shared" si="16"/>
        <v>4.034229828850866E-2</v>
      </c>
      <c r="AB47" s="556"/>
      <c r="AC47" s="555">
        <f t="shared" si="16"/>
        <v>7.9965971926839741E-2</v>
      </c>
      <c r="AD47" s="557"/>
    </row>
    <row r="48" spans="1:30">
      <c r="A48" s="460">
        <v>42734</v>
      </c>
      <c r="B48" s="137">
        <f t="shared" si="0"/>
        <v>4</v>
      </c>
      <c r="C48" s="115" t="str">
        <f t="shared" si="1"/>
        <v>dec2016</v>
      </c>
      <c r="D48" s="115">
        <f t="shared" si="2"/>
        <v>42705</v>
      </c>
      <c r="E48" s="627">
        <v>217</v>
      </c>
      <c r="F48" s="732">
        <v>237.68372487053577</v>
      </c>
      <c r="G48" s="628">
        <v>65</v>
      </c>
      <c r="H48" s="734">
        <v>64.554242788857977</v>
      </c>
      <c r="I48" s="628">
        <v>10</v>
      </c>
      <c r="J48" s="734">
        <v>21</v>
      </c>
      <c r="K48" s="628">
        <v>13</v>
      </c>
      <c r="L48" s="735">
        <v>9.3534672538391543</v>
      </c>
      <c r="M48" s="628">
        <v>105</v>
      </c>
      <c r="N48" s="732">
        <v>103</v>
      </c>
      <c r="O48" s="447">
        <f t="shared" si="3"/>
        <v>410</v>
      </c>
      <c r="P48" s="733">
        <f t="shared" si="3"/>
        <v>435.59143491323289</v>
      </c>
    </row>
    <row r="49" spans="1:30">
      <c r="A49" s="460">
        <v>42765</v>
      </c>
      <c r="B49" s="137">
        <f t="shared" si="0"/>
        <v>1</v>
      </c>
      <c r="C49" s="115" t="str">
        <f t="shared" si="1"/>
        <v>Mar2017</v>
      </c>
      <c r="D49" s="115">
        <f t="shared" si="2"/>
        <v>42795</v>
      </c>
      <c r="E49" s="445"/>
      <c r="F49" s="722">
        <v>154.82868383950296</v>
      </c>
      <c r="G49" s="446"/>
      <c r="H49" s="722">
        <v>44.855354993613119</v>
      </c>
      <c r="I49" s="446"/>
      <c r="J49" s="722">
        <v>1.5</v>
      </c>
      <c r="K49" s="628"/>
      <c r="L49" s="723">
        <v>4.6843520876491871</v>
      </c>
      <c r="M49" s="446"/>
      <c r="N49" s="722">
        <v>19</v>
      </c>
      <c r="O49" s="447"/>
      <c r="P49" s="448">
        <f t="shared" ref="P49:P71" si="17">SUM(F49,H49,J49,L49,N49)</f>
        <v>224.86839092076525</v>
      </c>
    </row>
    <row r="50" spans="1:30">
      <c r="A50" s="460">
        <v>42794</v>
      </c>
      <c r="B50" s="137">
        <f t="shared" si="0"/>
        <v>1</v>
      </c>
      <c r="C50" s="115" t="str">
        <f t="shared" si="1"/>
        <v>Mar2017</v>
      </c>
      <c r="D50" s="115">
        <f t="shared" si="2"/>
        <v>42795</v>
      </c>
      <c r="E50" s="445"/>
      <c r="F50" s="722">
        <v>219.82868383950296</v>
      </c>
      <c r="G50" s="446"/>
      <c r="H50" s="722">
        <v>49.89101636438285</v>
      </c>
      <c r="I50" s="446"/>
      <c r="J50" s="722">
        <v>21.5</v>
      </c>
      <c r="K50" s="446"/>
      <c r="L50" s="723">
        <v>55.581319203373013</v>
      </c>
      <c r="M50" s="446"/>
      <c r="N50" s="722">
        <v>85</v>
      </c>
      <c r="O50" s="447"/>
      <c r="P50" s="448">
        <f t="shared" si="17"/>
        <v>431.80101940725882</v>
      </c>
      <c r="R50" s="159"/>
      <c r="S50" s="542"/>
      <c r="T50" s="542"/>
      <c r="U50" s="542"/>
      <c r="V50" s="542"/>
      <c r="W50" s="542"/>
      <c r="X50" s="542"/>
      <c r="Y50" s="542"/>
      <c r="Z50" s="542"/>
      <c r="AA50" s="542"/>
      <c r="AB50" s="542"/>
      <c r="AC50" s="542"/>
      <c r="AD50" s="542"/>
    </row>
    <row r="51" spans="1:30">
      <c r="A51" s="460">
        <v>42824</v>
      </c>
      <c r="B51" s="137">
        <f t="shared" si="0"/>
        <v>1</v>
      </c>
      <c r="C51" s="115" t="str">
        <f t="shared" si="1"/>
        <v>Mar2017</v>
      </c>
      <c r="D51" s="115">
        <f t="shared" si="2"/>
        <v>42795</v>
      </c>
      <c r="E51" s="445"/>
      <c r="F51" s="722">
        <v>249.82868383950296</v>
      </c>
      <c r="G51" s="446"/>
      <c r="H51" s="722">
        <v>82.89101636438285</v>
      </c>
      <c r="I51" s="446"/>
      <c r="J51" s="722">
        <v>12.5</v>
      </c>
      <c r="K51" s="446"/>
      <c r="L51" s="723">
        <v>54.905372550192638</v>
      </c>
      <c r="M51" s="446"/>
      <c r="N51" s="722">
        <v>55</v>
      </c>
      <c r="O51" s="447"/>
      <c r="P51" s="448">
        <f t="shared" si="17"/>
        <v>455.12507275407842</v>
      </c>
      <c r="R51" s="159"/>
    </row>
    <row r="52" spans="1:30">
      <c r="A52" s="460">
        <v>42855</v>
      </c>
      <c r="B52" s="137">
        <f t="shared" si="0"/>
        <v>2</v>
      </c>
      <c r="C52" s="115" t="str">
        <f t="shared" si="1"/>
        <v>June2017</v>
      </c>
      <c r="D52" s="115">
        <f t="shared" si="2"/>
        <v>42887</v>
      </c>
      <c r="E52" s="445"/>
      <c r="F52" s="722">
        <v>249.82868383950296</v>
      </c>
      <c r="G52" s="446"/>
      <c r="H52" s="722">
        <v>57.89101636438285</v>
      </c>
      <c r="I52" s="446"/>
      <c r="J52" s="722">
        <v>19.5</v>
      </c>
      <c r="K52" s="446"/>
      <c r="L52" s="723">
        <v>35.009780722752751</v>
      </c>
      <c r="M52" s="446"/>
      <c r="N52" s="722">
        <v>68</v>
      </c>
      <c r="O52" s="447"/>
      <c r="P52" s="448">
        <f t="shared" si="17"/>
        <v>430.22948092663853</v>
      </c>
      <c r="R52" s="159"/>
    </row>
    <row r="53" spans="1:30">
      <c r="A53" s="460">
        <v>42885</v>
      </c>
      <c r="B53" s="137">
        <f t="shared" si="0"/>
        <v>2</v>
      </c>
      <c r="C53" s="115" t="str">
        <f t="shared" si="1"/>
        <v>June2017</v>
      </c>
      <c r="D53" s="115">
        <f t="shared" si="2"/>
        <v>42887</v>
      </c>
      <c r="E53" s="445"/>
      <c r="F53" s="722">
        <v>270.82868383950296</v>
      </c>
      <c r="G53" s="446"/>
      <c r="H53" s="722">
        <v>66.89101636438285</v>
      </c>
      <c r="I53" s="446"/>
      <c r="J53" s="722">
        <v>12.5</v>
      </c>
      <c r="K53" s="446"/>
      <c r="L53" s="723">
        <v>54.652715461002572</v>
      </c>
      <c r="M53" s="446"/>
      <c r="N53" s="722">
        <v>69</v>
      </c>
      <c r="O53" s="447"/>
      <c r="P53" s="448">
        <f t="shared" si="17"/>
        <v>473.87241566488836</v>
      </c>
      <c r="R53" s="159"/>
    </row>
    <row r="54" spans="1:30">
      <c r="A54" s="460">
        <v>42916</v>
      </c>
      <c r="B54" s="137">
        <f t="shared" si="0"/>
        <v>2</v>
      </c>
      <c r="C54" s="115" t="str">
        <f t="shared" si="1"/>
        <v>June2017</v>
      </c>
      <c r="D54" s="115">
        <f t="shared" si="2"/>
        <v>42887</v>
      </c>
      <c r="E54" s="445"/>
      <c r="F54" s="722">
        <v>307.82868383950296</v>
      </c>
      <c r="G54" s="446"/>
      <c r="H54" s="722">
        <v>68.89101636438285</v>
      </c>
      <c r="I54" s="446"/>
      <c r="J54" s="722">
        <v>21.5</v>
      </c>
      <c r="K54" s="446"/>
      <c r="L54" s="723">
        <v>49.268679627818905</v>
      </c>
      <c r="M54" s="446"/>
      <c r="N54" s="722">
        <v>83</v>
      </c>
      <c r="O54" s="447"/>
      <c r="P54" s="448">
        <f t="shared" si="17"/>
        <v>530.48837983170472</v>
      </c>
      <c r="R54" s="159"/>
    </row>
    <row r="55" spans="1:30">
      <c r="A55" s="460">
        <v>42946</v>
      </c>
      <c r="B55" s="137">
        <f t="shared" si="0"/>
        <v>3</v>
      </c>
      <c r="C55" s="115" t="str">
        <f t="shared" si="1"/>
        <v>Sep2017</v>
      </c>
      <c r="D55" s="115">
        <f t="shared" si="2"/>
        <v>42979</v>
      </c>
      <c r="E55" s="445"/>
      <c r="F55" s="722">
        <v>280.82868383950296</v>
      </c>
      <c r="G55" s="446"/>
      <c r="H55" s="722">
        <v>91.89101636438285</v>
      </c>
      <c r="I55" s="446"/>
      <c r="J55" s="722">
        <v>21.5</v>
      </c>
      <c r="K55" s="446"/>
      <c r="L55" s="723">
        <v>48.142732161412312</v>
      </c>
      <c r="M55" s="446"/>
      <c r="N55" s="722">
        <v>63</v>
      </c>
      <c r="O55" s="447"/>
      <c r="P55" s="448">
        <f t="shared" si="17"/>
        <v>505.3624323652981</v>
      </c>
      <c r="R55" s="159"/>
    </row>
    <row r="56" spans="1:30">
      <c r="A56" s="460">
        <v>42977</v>
      </c>
      <c r="B56" s="137">
        <f t="shared" si="0"/>
        <v>3</v>
      </c>
      <c r="C56" s="115" t="str">
        <f t="shared" si="1"/>
        <v>Sep2017</v>
      </c>
      <c r="D56" s="115">
        <f t="shared" si="2"/>
        <v>42979</v>
      </c>
      <c r="E56" s="445"/>
      <c r="F56" s="722">
        <v>255.82868383950296</v>
      </c>
      <c r="G56" s="446"/>
      <c r="H56" s="722">
        <v>80.89101636438285</v>
      </c>
      <c r="I56" s="446"/>
      <c r="J56" s="722">
        <v>12.5</v>
      </c>
      <c r="K56" s="446"/>
      <c r="L56" s="723">
        <v>48.537943302423564</v>
      </c>
      <c r="M56" s="446"/>
      <c r="N56" s="722">
        <v>80</v>
      </c>
      <c r="O56" s="447"/>
      <c r="P56" s="448">
        <f t="shared" si="17"/>
        <v>477.75764350630936</v>
      </c>
      <c r="R56" s="159"/>
    </row>
    <row r="57" spans="1:30">
      <c r="A57" s="460">
        <v>43008</v>
      </c>
      <c r="B57" s="137">
        <f t="shared" si="0"/>
        <v>3</v>
      </c>
      <c r="C57" s="115" t="str">
        <f t="shared" si="1"/>
        <v>Sep2017</v>
      </c>
      <c r="D57" s="115">
        <f t="shared" si="2"/>
        <v>42979</v>
      </c>
      <c r="E57" s="445"/>
      <c r="F57" s="722">
        <v>276.82868383950296</v>
      </c>
      <c r="G57" s="446"/>
      <c r="H57" s="722">
        <v>82.89101636438285</v>
      </c>
      <c r="I57" s="446"/>
      <c r="J57" s="722">
        <v>7.5</v>
      </c>
      <c r="K57" s="446"/>
      <c r="L57" s="723">
        <v>47.455806701551417</v>
      </c>
      <c r="M57" s="446"/>
      <c r="N57" s="722">
        <v>73</v>
      </c>
      <c r="O57" s="447"/>
      <c r="P57" s="448">
        <f t="shared" si="17"/>
        <v>487.6755069054372</v>
      </c>
      <c r="R57" s="159"/>
    </row>
    <row r="58" spans="1:30">
      <c r="A58" s="460">
        <v>43038</v>
      </c>
      <c r="B58" s="137">
        <f t="shared" si="0"/>
        <v>4</v>
      </c>
      <c r="C58" s="115" t="str">
        <f t="shared" si="1"/>
        <v>dec2017</v>
      </c>
      <c r="D58" s="115">
        <f t="shared" si="2"/>
        <v>43070</v>
      </c>
      <c r="E58" s="445"/>
      <c r="F58" s="722">
        <v>230.82868383950296</v>
      </c>
      <c r="G58" s="446"/>
      <c r="H58" s="722">
        <v>69.89101636438285</v>
      </c>
      <c r="I58" s="446"/>
      <c r="J58" s="722">
        <v>14.5</v>
      </c>
      <c r="K58" s="446"/>
      <c r="L58" s="723">
        <v>41.921549242751361</v>
      </c>
      <c r="M58" s="446"/>
      <c r="N58" s="722">
        <v>75</v>
      </c>
      <c r="O58" s="447"/>
      <c r="P58" s="448">
        <f t="shared" si="17"/>
        <v>432.14124944663718</v>
      </c>
      <c r="R58" s="159"/>
    </row>
    <row r="59" spans="1:30">
      <c r="A59" s="460">
        <v>43069</v>
      </c>
      <c r="B59" s="137">
        <f t="shared" si="0"/>
        <v>4</v>
      </c>
      <c r="C59" s="115" t="str">
        <f t="shared" si="1"/>
        <v>dec2017</v>
      </c>
      <c r="D59" s="115">
        <f t="shared" si="2"/>
        <v>43070</v>
      </c>
      <c r="E59" s="445"/>
      <c r="F59" s="722">
        <v>323.82868383950296</v>
      </c>
      <c r="G59" s="446"/>
      <c r="H59" s="722">
        <v>80.89101636438285</v>
      </c>
      <c r="I59" s="446"/>
      <c r="J59" s="722">
        <v>13.5</v>
      </c>
      <c r="K59" s="446"/>
      <c r="L59" s="723">
        <v>54.527994630896636</v>
      </c>
      <c r="M59" s="446"/>
      <c r="N59" s="722">
        <v>77</v>
      </c>
      <c r="O59" s="447"/>
      <c r="P59" s="448">
        <f t="shared" si="17"/>
        <v>549.74769483478235</v>
      </c>
      <c r="R59" s="159"/>
    </row>
    <row r="60" spans="1:30">
      <c r="A60" s="460">
        <v>43099</v>
      </c>
      <c r="B60" s="137">
        <f t="shared" si="0"/>
        <v>4</v>
      </c>
      <c r="C60" s="115" t="str">
        <f t="shared" si="1"/>
        <v>dec2017</v>
      </c>
      <c r="D60" s="115">
        <f t="shared" si="2"/>
        <v>43070</v>
      </c>
      <c r="E60" s="445"/>
      <c r="F60" s="722">
        <v>242.82868383950296</v>
      </c>
      <c r="G60" s="446"/>
      <c r="H60" s="722">
        <v>67.89101636438285</v>
      </c>
      <c r="I60" s="446"/>
      <c r="J60" s="722">
        <v>10.5</v>
      </c>
      <c r="K60" s="446"/>
      <c r="L60" s="723">
        <v>11.514954968400005</v>
      </c>
      <c r="M60" s="446"/>
      <c r="N60" s="722">
        <v>105</v>
      </c>
      <c r="O60" s="447"/>
      <c r="P60" s="448">
        <f t="shared" si="17"/>
        <v>437.73465517228578</v>
      </c>
      <c r="R60" s="159"/>
    </row>
    <row r="61" spans="1:30">
      <c r="A61" s="460">
        <v>43130</v>
      </c>
      <c r="B61" s="137">
        <f t="shared" si="0"/>
        <v>1</v>
      </c>
      <c r="C61" s="115" t="str">
        <f t="shared" si="1"/>
        <v>Mar2018</v>
      </c>
      <c r="D61" s="115">
        <f t="shared" si="2"/>
        <v>43160</v>
      </c>
      <c r="E61" s="445"/>
      <c r="F61" s="722">
        <v>163.35139693681111</v>
      </c>
      <c r="G61" s="446"/>
      <c r="H61" s="722">
        <v>46.450675433524104</v>
      </c>
      <c r="I61" s="446"/>
      <c r="J61" s="722">
        <v>1.5</v>
      </c>
      <c r="K61" s="446"/>
      <c r="L61" s="723">
        <v>4.6843520876491871</v>
      </c>
      <c r="M61" s="446"/>
      <c r="N61" s="722">
        <v>19</v>
      </c>
      <c r="O61" s="447"/>
      <c r="P61" s="448">
        <f t="shared" si="17"/>
        <v>234.98642445798441</v>
      </c>
      <c r="R61" s="159"/>
    </row>
    <row r="62" spans="1:30">
      <c r="A62" s="460">
        <v>43159</v>
      </c>
      <c r="B62" s="137">
        <f t="shared" si="0"/>
        <v>1</v>
      </c>
      <c r="C62" s="115" t="str">
        <f t="shared" si="1"/>
        <v>Mar2018</v>
      </c>
      <c r="D62" s="115">
        <f t="shared" si="2"/>
        <v>43160</v>
      </c>
      <c r="E62" s="445"/>
      <c r="F62" s="722">
        <v>229.04542619461631</v>
      </c>
      <c r="G62" s="446"/>
      <c r="H62" s="722">
        <v>51.69064087982197</v>
      </c>
      <c r="I62" s="446"/>
      <c r="J62" s="722">
        <v>21.5</v>
      </c>
      <c r="K62" s="446"/>
      <c r="L62" s="723">
        <v>55.581319203373013</v>
      </c>
      <c r="M62" s="446"/>
      <c r="N62" s="722">
        <v>85</v>
      </c>
      <c r="O62" s="447"/>
      <c r="P62" s="448">
        <f t="shared" si="17"/>
        <v>442.81738627781129</v>
      </c>
      <c r="R62" s="159"/>
    </row>
    <row r="63" spans="1:30">
      <c r="A63" s="460">
        <v>43189</v>
      </c>
      <c r="B63" s="137">
        <f t="shared" si="0"/>
        <v>1</v>
      </c>
      <c r="C63" s="115" t="str">
        <f t="shared" si="1"/>
        <v>Mar2018</v>
      </c>
      <c r="D63" s="115">
        <f t="shared" si="2"/>
        <v>43160</v>
      </c>
      <c r="E63" s="445"/>
      <c r="F63" s="722">
        <v>259.73945545242151</v>
      </c>
      <c r="G63" s="446"/>
      <c r="H63" s="722">
        <v>84.894944955350113</v>
      </c>
      <c r="I63" s="446"/>
      <c r="J63" s="722">
        <v>12.5</v>
      </c>
      <c r="K63" s="446"/>
      <c r="L63" s="723">
        <v>54.905372550192638</v>
      </c>
      <c r="M63" s="446"/>
      <c r="N63" s="722">
        <v>55</v>
      </c>
      <c r="O63" s="447"/>
      <c r="P63" s="448">
        <f t="shared" si="17"/>
        <v>467.03977295796426</v>
      </c>
      <c r="R63" s="159"/>
    </row>
    <row r="64" spans="1:30">
      <c r="A64" s="460">
        <v>43220</v>
      </c>
      <c r="B64" s="137">
        <f t="shared" si="0"/>
        <v>2</v>
      </c>
      <c r="C64" s="115" t="str">
        <f t="shared" si="1"/>
        <v>June2018</v>
      </c>
      <c r="D64" s="115">
        <f t="shared" si="2"/>
        <v>43252</v>
      </c>
      <c r="E64" s="445"/>
      <c r="F64" s="722">
        <v>260.43348471022671</v>
      </c>
      <c r="G64" s="446"/>
      <c r="H64" s="722">
        <v>60.099249030878241</v>
      </c>
      <c r="I64" s="446"/>
      <c r="J64" s="722">
        <v>19.5</v>
      </c>
      <c r="K64" s="446"/>
      <c r="L64" s="723">
        <v>35.009780722752751</v>
      </c>
      <c r="M64" s="446"/>
      <c r="N64" s="722">
        <v>68</v>
      </c>
      <c r="O64" s="447"/>
      <c r="P64" s="448">
        <f t="shared" si="17"/>
        <v>443.04251446385769</v>
      </c>
      <c r="R64" s="159"/>
    </row>
    <row r="65" spans="1:18">
      <c r="A65" s="460">
        <v>43250</v>
      </c>
      <c r="B65" s="137">
        <f t="shared" si="0"/>
        <v>2</v>
      </c>
      <c r="C65" s="115" t="str">
        <f t="shared" si="1"/>
        <v>June2018</v>
      </c>
      <c r="D65" s="115">
        <f t="shared" si="2"/>
        <v>43252</v>
      </c>
      <c r="E65" s="445"/>
      <c r="F65" s="722">
        <v>282.12751396803191</v>
      </c>
      <c r="G65" s="446"/>
      <c r="H65" s="722">
        <v>69.303553106406383</v>
      </c>
      <c r="I65" s="446"/>
      <c r="J65" s="722">
        <v>12.5</v>
      </c>
      <c r="K65" s="446"/>
      <c r="L65" s="723">
        <v>54.652715461002572</v>
      </c>
      <c r="M65" s="446"/>
      <c r="N65" s="722">
        <v>69</v>
      </c>
      <c r="O65" s="447"/>
      <c r="P65" s="448">
        <f t="shared" si="17"/>
        <v>487.58378253544083</v>
      </c>
      <c r="R65" s="159"/>
    </row>
    <row r="66" spans="1:18">
      <c r="A66" s="460">
        <v>43281</v>
      </c>
      <c r="B66" s="137">
        <f t="shared" si="0"/>
        <v>2</v>
      </c>
      <c r="C66" s="115" t="str">
        <f t="shared" si="1"/>
        <v>June2018</v>
      </c>
      <c r="D66" s="115">
        <f t="shared" si="2"/>
        <v>43252</v>
      </c>
      <c r="E66" s="445"/>
      <c r="F66" s="722">
        <v>319.8215432258371</v>
      </c>
      <c r="G66" s="446"/>
      <c r="H66" s="722">
        <v>71.507857181934511</v>
      </c>
      <c r="I66" s="446"/>
      <c r="J66" s="722">
        <v>21.5</v>
      </c>
      <c r="K66" s="446"/>
      <c r="L66" s="723">
        <v>49.268679627818905</v>
      </c>
      <c r="M66" s="446"/>
      <c r="N66" s="722">
        <v>83</v>
      </c>
      <c r="O66" s="447"/>
      <c r="P66" s="448">
        <f t="shared" si="17"/>
        <v>545.09808003559056</v>
      </c>
      <c r="R66" s="159"/>
    </row>
    <row r="67" spans="1:18">
      <c r="A67" s="460">
        <v>43311</v>
      </c>
      <c r="B67" s="137">
        <f t="shared" si="0"/>
        <v>3</v>
      </c>
      <c r="C67" s="115" t="str">
        <f t="shared" si="1"/>
        <v>Sep2018</v>
      </c>
      <c r="D67" s="115">
        <f t="shared" si="2"/>
        <v>43344</v>
      </c>
      <c r="E67" s="445"/>
      <c r="F67" s="722">
        <v>293.5155724836423</v>
      </c>
      <c r="G67" s="446"/>
      <c r="H67" s="722">
        <v>94.712161257462654</v>
      </c>
      <c r="I67" s="446"/>
      <c r="J67" s="722">
        <v>21.5</v>
      </c>
      <c r="K67" s="446"/>
      <c r="L67" s="723">
        <v>48.142732161412312</v>
      </c>
      <c r="M67" s="446"/>
      <c r="N67" s="722">
        <v>63</v>
      </c>
      <c r="O67" s="447"/>
      <c r="P67" s="448">
        <f t="shared" si="17"/>
        <v>520.87046590251725</v>
      </c>
      <c r="R67" s="159"/>
    </row>
    <row r="68" spans="1:18">
      <c r="A68" s="460">
        <v>43342</v>
      </c>
      <c r="B68" s="137">
        <f t="shared" si="0"/>
        <v>3</v>
      </c>
      <c r="C68" s="115" t="str">
        <f t="shared" si="1"/>
        <v>Sep2018</v>
      </c>
      <c r="D68" s="115">
        <f t="shared" si="2"/>
        <v>43344</v>
      </c>
      <c r="E68" s="445"/>
      <c r="F68" s="722">
        <v>269.2096017414475</v>
      </c>
      <c r="G68" s="446"/>
      <c r="H68" s="722">
        <v>83.916465332990782</v>
      </c>
      <c r="I68" s="446"/>
      <c r="J68" s="722">
        <v>12.5</v>
      </c>
      <c r="K68" s="446"/>
      <c r="L68" s="723">
        <v>48.537943302423564</v>
      </c>
      <c r="M68" s="446"/>
      <c r="N68" s="722">
        <v>80</v>
      </c>
      <c r="O68" s="447"/>
      <c r="P68" s="448">
        <f t="shared" si="17"/>
        <v>494.16401037686188</v>
      </c>
      <c r="R68" s="159"/>
    </row>
    <row r="69" spans="1:18">
      <c r="A69" s="460">
        <v>43373</v>
      </c>
      <c r="B69" s="137">
        <f t="shared" si="0"/>
        <v>3</v>
      </c>
      <c r="C69" s="115" t="str">
        <f t="shared" si="1"/>
        <v>Sep2018</v>
      </c>
      <c r="D69" s="115">
        <f t="shared" si="2"/>
        <v>43344</v>
      </c>
      <c r="E69" s="445"/>
      <c r="F69" s="722">
        <v>290.9036309992527</v>
      </c>
      <c r="G69" s="446"/>
      <c r="H69" s="722">
        <v>86.120769408518925</v>
      </c>
      <c r="I69" s="446"/>
      <c r="J69" s="722">
        <v>7.5</v>
      </c>
      <c r="K69" s="446"/>
      <c r="L69" s="723">
        <v>47.455806701551417</v>
      </c>
      <c r="M69" s="446"/>
      <c r="N69" s="722">
        <v>73</v>
      </c>
      <c r="O69" s="447"/>
      <c r="P69" s="448">
        <f t="shared" si="17"/>
        <v>504.98020710932303</v>
      </c>
      <c r="R69" s="159"/>
    </row>
    <row r="70" spans="1:18">
      <c r="A70" s="460">
        <v>43403</v>
      </c>
      <c r="B70" s="137">
        <f t="shared" si="0"/>
        <v>4</v>
      </c>
      <c r="C70" s="115" t="str">
        <f t="shared" si="1"/>
        <v>dec2018</v>
      </c>
      <c r="D70" s="115">
        <f t="shared" si="2"/>
        <v>43435</v>
      </c>
      <c r="E70" s="445"/>
      <c r="F70" s="722">
        <v>245.5976602570579</v>
      </c>
      <c r="G70" s="446"/>
      <c r="H70" s="722">
        <v>73.325073484047067</v>
      </c>
      <c r="I70" s="446"/>
      <c r="J70" s="722">
        <v>14.5</v>
      </c>
      <c r="K70" s="446"/>
      <c r="L70" s="723">
        <v>41.921549242751361</v>
      </c>
      <c r="M70" s="446"/>
      <c r="N70" s="722">
        <v>75</v>
      </c>
      <c r="O70" s="447"/>
      <c r="P70" s="448">
        <f t="shared" si="17"/>
        <v>450.34428298385632</v>
      </c>
      <c r="R70" s="159"/>
    </row>
    <row r="71" spans="1:18">
      <c r="A71" s="460">
        <v>43434</v>
      </c>
      <c r="B71" s="137">
        <f t="shared" si="0"/>
        <v>4</v>
      </c>
      <c r="C71" s="115" t="str">
        <f t="shared" si="1"/>
        <v>dec2018</v>
      </c>
      <c r="D71" s="115">
        <f t="shared" si="2"/>
        <v>43435</v>
      </c>
      <c r="E71" s="445"/>
      <c r="F71" s="722">
        <v>339.29168951486309</v>
      </c>
      <c r="G71" s="446"/>
      <c r="H71" s="722">
        <v>84.529377559575195</v>
      </c>
      <c r="I71" s="446"/>
      <c r="J71" s="722">
        <v>13.5</v>
      </c>
      <c r="K71" s="446"/>
      <c r="L71" s="723">
        <v>54.527994630896636</v>
      </c>
      <c r="M71" s="446"/>
      <c r="N71" s="722">
        <v>77</v>
      </c>
      <c r="O71" s="447"/>
      <c r="P71" s="448">
        <f t="shared" si="17"/>
        <v>568.84906170533486</v>
      </c>
      <c r="R71" s="159"/>
    </row>
    <row r="72" spans="1:18">
      <c r="A72" s="460">
        <v>43464</v>
      </c>
      <c r="B72" s="137">
        <f t="shared" ref="B72:B84" si="18">MONTH(MONTH(A72)&amp;0)</f>
        <v>4</v>
      </c>
      <c r="C72" s="115" t="str">
        <f t="shared" ref="C72:C84" si="19">IF(B72=4,"dec",IF(B72=1,"Mar", IF(B72=2,"June",IF(B72=3,"Sep",""))))&amp;YEAR(A72)</f>
        <v>dec2018</v>
      </c>
      <c r="D72" s="115">
        <f t="shared" ref="D72:D84" si="20">DATEVALUE(C72)</f>
        <v>43435</v>
      </c>
      <c r="E72" s="445"/>
      <c r="F72" s="722">
        <v>258.98571877266829</v>
      </c>
      <c r="G72" s="446"/>
      <c r="H72" s="722">
        <v>71.733681635103338</v>
      </c>
      <c r="I72" s="446"/>
      <c r="J72" s="722">
        <v>10.5</v>
      </c>
      <c r="K72" s="446"/>
      <c r="L72" s="723">
        <v>11.514954968400005</v>
      </c>
      <c r="M72" s="446"/>
      <c r="N72" s="722">
        <v>105</v>
      </c>
      <c r="O72" s="447"/>
      <c r="P72" s="448">
        <f t="shared" ref="P72:P83" si="21">SUM(F72,H72,J72,L72,N72)</f>
        <v>457.73435537617161</v>
      </c>
      <c r="R72" s="159"/>
    </row>
    <row r="73" spans="1:18">
      <c r="A73" s="460">
        <v>43495</v>
      </c>
      <c r="B73" s="137">
        <f t="shared" si="18"/>
        <v>1</v>
      </c>
      <c r="C73" s="115" t="str">
        <f t="shared" si="19"/>
        <v>Mar2019</v>
      </c>
      <c r="D73" s="115">
        <f t="shared" si="20"/>
        <v>43525</v>
      </c>
      <c r="E73" s="445"/>
      <c r="F73" s="722">
        <v>175.42256301598505</v>
      </c>
      <c r="G73" s="446"/>
      <c r="H73" s="722">
        <v>49.620876224902652</v>
      </c>
      <c r="I73" s="446"/>
      <c r="J73" s="722">
        <v>1.5</v>
      </c>
      <c r="K73" s="446"/>
      <c r="L73" s="723">
        <v>4.6843520876491871</v>
      </c>
      <c r="M73" s="446"/>
      <c r="N73" s="722">
        <v>19</v>
      </c>
      <c r="O73" s="447"/>
      <c r="P73" s="448">
        <f t="shared" si="21"/>
        <v>250.22779132853688</v>
      </c>
      <c r="R73" s="159"/>
    </row>
    <row r="74" spans="1:18">
      <c r="A74" s="460">
        <v>43524</v>
      </c>
      <c r="B74" s="137">
        <f t="shared" si="18"/>
        <v>1</v>
      </c>
      <c r="C74" s="115" t="str">
        <f t="shared" si="19"/>
        <v>Mar2019</v>
      </c>
      <c r="D74" s="115">
        <f t="shared" si="20"/>
        <v>43525</v>
      </c>
      <c r="E74" s="445"/>
      <c r="F74" s="722">
        <v>240.53072341979885</v>
      </c>
      <c r="G74" s="446"/>
      <c r="H74" s="722">
        <v>54.688377191858585</v>
      </c>
      <c r="I74" s="446"/>
      <c r="J74" s="722">
        <v>21.5</v>
      </c>
      <c r="K74" s="446"/>
      <c r="L74" s="723">
        <v>55.581319203373013</v>
      </c>
      <c r="M74" s="446"/>
      <c r="N74" s="722">
        <v>85</v>
      </c>
      <c r="O74" s="447"/>
      <c r="P74" s="448">
        <f t="shared" si="21"/>
        <v>457.30041981503047</v>
      </c>
      <c r="R74" s="159"/>
    </row>
    <row r="75" spans="1:18">
      <c r="A75" s="460">
        <v>43554</v>
      </c>
      <c r="B75" s="137">
        <f t="shared" si="18"/>
        <v>1</v>
      </c>
      <c r="C75" s="115" t="str">
        <f t="shared" si="19"/>
        <v>Mar2019</v>
      </c>
      <c r="D75" s="115">
        <f t="shared" si="20"/>
        <v>43525</v>
      </c>
      <c r="E75" s="445"/>
      <c r="F75" s="722">
        <v>270.63888382361262</v>
      </c>
      <c r="G75" s="446"/>
      <c r="H75" s="722">
        <v>87.720216788044794</v>
      </c>
      <c r="I75" s="446"/>
      <c r="J75" s="722">
        <v>12.5</v>
      </c>
      <c r="K75" s="446"/>
      <c r="L75" s="723">
        <v>54.905372550192638</v>
      </c>
      <c r="M75" s="446"/>
      <c r="N75" s="722">
        <v>55</v>
      </c>
      <c r="O75" s="447"/>
      <c r="P75" s="448">
        <f t="shared" si="21"/>
        <v>480.76447316185005</v>
      </c>
      <c r="R75" s="159"/>
    </row>
    <row r="76" spans="1:18">
      <c r="A76" s="460">
        <v>43585</v>
      </c>
      <c r="B76" s="137">
        <f t="shared" si="18"/>
        <v>2</v>
      </c>
      <c r="C76" s="115" t="str">
        <f t="shared" si="19"/>
        <v>June2019</v>
      </c>
      <c r="D76" s="115">
        <f t="shared" si="20"/>
        <v>43617</v>
      </c>
      <c r="E76" s="445"/>
      <c r="F76" s="722">
        <v>270.74704422742644</v>
      </c>
      <c r="G76" s="446"/>
      <c r="H76" s="722">
        <v>62.752056384230997</v>
      </c>
      <c r="I76" s="446"/>
      <c r="J76" s="722">
        <v>19.5</v>
      </c>
      <c r="K76" s="446"/>
      <c r="L76" s="723">
        <v>35.009780722752751</v>
      </c>
      <c r="M76" s="446"/>
      <c r="N76" s="722">
        <v>68</v>
      </c>
      <c r="O76" s="447"/>
      <c r="P76" s="448">
        <f t="shared" si="21"/>
        <v>456.0088813344102</v>
      </c>
    </row>
    <row r="77" spans="1:18">
      <c r="A77" s="460">
        <v>43615</v>
      </c>
      <c r="B77" s="137">
        <f t="shared" si="18"/>
        <v>2</v>
      </c>
      <c r="C77" s="115" t="str">
        <f t="shared" si="19"/>
        <v>June2019</v>
      </c>
      <c r="D77" s="115">
        <f t="shared" si="20"/>
        <v>43617</v>
      </c>
      <c r="E77" s="445"/>
      <c r="F77" s="722">
        <v>291.85520463124021</v>
      </c>
      <c r="G77" s="446"/>
      <c r="H77" s="722">
        <v>71.783895980417199</v>
      </c>
      <c r="I77" s="446"/>
      <c r="J77" s="722">
        <v>12.5</v>
      </c>
      <c r="K77" s="446"/>
      <c r="L77" s="723">
        <v>54.652715461002572</v>
      </c>
      <c r="M77" s="446"/>
      <c r="N77" s="722">
        <v>69</v>
      </c>
      <c r="O77" s="447"/>
      <c r="P77" s="448">
        <f t="shared" si="21"/>
        <v>499.79181607265997</v>
      </c>
    </row>
    <row r="78" spans="1:18">
      <c r="A78" s="460">
        <v>43646</v>
      </c>
      <c r="B78" s="137">
        <f t="shared" si="18"/>
        <v>2</v>
      </c>
      <c r="C78" s="115" t="str">
        <f t="shared" si="19"/>
        <v>June2019</v>
      </c>
      <c r="D78" s="115">
        <f t="shared" si="20"/>
        <v>43617</v>
      </c>
      <c r="E78" s="445"/>
      <c r="F78" s="722">
        <v>328.96336503505404</v>
      </c>
      <c r="G78" s="446"/>
      <c r="H78" s="722">
        <v>73.815735576603402</v>
      </c>
      <c r="I78" s="446"/>
      <c r="J78" s="722">
        <v>21.5</v>
      </c>
      <c r="K78" s="446"/>
      <c r="L78" s="723">
        <v>49.268679627818905</v>
      </c>
      <c r="M78" s="446"/>
      <c r="N78" s="722">
        <v>83</v>
      </c>
      <c r="O78" s="447"/>
      <c r="P78" s="448">
        <f t="shared" si="21"/>
        <v>556.54778023947642</v>
      </c>
    </row>
    <row r="79" spans="1:18">
      <c r="A79" s="460">
        <v>43676</v>
      </c>
      <c r="B79" s="137">
        <f t="shared" si="18"/>
        <v>3</v>
      </c>
      <c r="C79" s="115" t="str">
        <f t="shared" si="19"/>
        <v>Sep2019</v>
      </c>
      <c r="D79" s="115">
        <f t="shared" si="20"/>
        <v>43709</v>
      </c>
      <c r="E79" s="445"/>
      <c r="F79" s="722">
        <v>302.07152543886781</v>
      </c>
      <c r="G79" s="446"/>
      <c r="H79" s="722">
        <v>96.847575172789604</v>
      </c>
      <c r="I79" s="446"/>
      <c r="J79" s="722">
        <v>21.5</v>
      </c>
      <c r="K79" s="446"/>
      <c r="L79" s="723">
        <v>48.142732161412312</v>
      </c>
      <c r="M79" s="446"/>
      <c r="N79" s="722">
        <v>63</v>
      </c>
      <c r="O79" s="447"/>
      <c r="P79" s="448">
        <f t="shared" si="21"/>
        <v>531.56183277306968</v>
      </c>
    </row>
    <row r="80" spans="1:18">
      <c r="A80" s="460">
        <v>43707</v>
      </c>
      <c r="B80" s="137">
        <f t="shared" si="18"/>
        <v>3</v>
      </c>
      <c r="C80" s="115" t="str">
        <f t="shared" si="19"/>
        <v>Sep2019</v>
      </c>
      <c r="D80" s="115">
        <f t="shared" si="20"/>
        <v>43709</v>
      </c>
      <c r="E80" s="445"/>
      <c r="F80" s="722">
        <v>277.17968584268164</v>
      </c>
      <c r="G80" s="446"/>
      <c r="H80" s="722">
        <v>85.879414768975806</v>
      </c>
      <c r="I80" s="446"/>
      <c r="J80" s="722">
        <v>12.5</v>
      </c>
      <c r="K80" s="446"/>
      <c r="L80" s="723">
        <v>48.537943302423564</v>
      </c>
      <c r="M80" s="446"/>
      <c r="N80" s="722">
        <v>80</v>
      </c>
      <c r="O80" s="447"/>
      <c r="P80" s="448">
        <f t="shared" si="21"/>
        <v>504.09704391408098</v>
      </c>
    </row>
    <row r="81" spans="1:16">
      <c r="A81" s="460">
        <v>43738</v>
      </c>
      <c r="B81" s="137">
        <f t="shared" si="18"/>
        <v>3</v>
      </c>
      <c r="C81" s="115" t="str">
        <f t="shared" si="19"/>
        <v>Sep2019</v>
      </c>
      <c r="D81" s="115">
        <f t="shared" si="20"/>
        <v>43709</v>
      </c>
      <c r="E81" s="445"/>
      <c r="F81" s="722">
        <v>298.28784624649541</v>
      </c>
      <c r="G81" s="446"/>
      <c r="H81" s="722">
        <v>87.911254365162009</v>
      </c>
      <c r="I81" s="446"/>
      <c r="J81" s="722">
        <v>7.5</v>
      </c>
      <c r="K81" s="446"/>
      <c r="L81" s="723">
        <v>47.455806701551417</v>
      </c>
      <c r="M81" s="446"/>
      <c r="N81" s="722">
        <v>73</v>
      </c>
      <c r="O81" s="447"/>
      <c r="P81" s="448">
        <f t="shared" si="21"/>
        <v>514.15490731320881</v>
      </c>
    </row>
    <row r="82" spans="1:16">
      <c r="A82" s="460">
        <v>43768</v>
      </c>
      <c r="B82" s="137">
        <f t="shared" si="18"/>
        <v>4</v>
      </c>
      <c r="C82" s="115" t="str">
        <f t="shared" si="19"/>
        <v>dec2019</v>
      </c>
      <c r="D82" s="115">
        <f t="shared" si="20"/>
        <v>43800</v>
      </c>
      <c r="E82" s="445"/>
      <c r="F82" s="722">
        <v>252.3960066503092</v>
      </c>
      <c r="G82" s="446"/>
      <c r="H82" s="722">
        <v>74.943093961348211</v>
      </c>
      <c r="I82" s="446"/>
      <c r="J82" s="722">
        <v>14.5</v>
      </c>
      <c r="K82" s="446"/>
      <c r="L82" s="723">
        <v>41.921549242751361</v>
      </c>
      <c r="M82" s="446"/>
      <c r="N82" s="722">
        <v>75</v>
      </c>
      <c r="O82" s="447"/>
      <c r="P82" s="448">
        <f t="shared" si="21"/>
        <v>458.76064985440877</v>
      </c>
    </row>
    <row r="83" spans="1:16">
      <c r="A83" s="460">
        <v>43799</v>
      </c>
      <c r="B83" s="137">
        <f t="shared" si="18"/>
        <v>4</v>
      </c>
      <c r="C83" s="115" t="str">
        <f t="shared" si="19"/>
        <v>dec2019</v>
      </c>
      <c r="D83" s="160">
        <f t="shared" si="20"/>
        <v>43800</v>
      </c>
      <c r="E83" s="445"/>
      <c r="F83" s="722">
        <v>345.504167054123</v>
      </c>
      <c r="G83" s="446"/>
      <c r="H83" s="722">
        <v>85.974933557534413</v>
      </c>
      <c r="I83" s="446"/>
      <c r="J83" s="722">
        <v>13.5</v>
      </c>
      <c r="K83" s="446"/>
      <c r="L83" s="723">
        <v>54.527994630896636</v>
      </c>
      <c r="M83" s="446"/>
      <c r="N83" s="722">
        <v>77</v>
      </c>
      <c r="O83" s="447"/>
      <c r="P83" s="448">
        <f t="shared" si="21"/>
        <v>576.50709524255399</v>
      </c>
    </row>
    <row r="84" spans="1:16">
      <c r="A84" s="460">
        <v>43829</v>
      </c>
      <c r="B84" s="137">
        <f t="shared" si="18"/>
        <v>4</v>
      </c>
      <c r="C84" s="115" t="str">
        <f t="shared" si="19"/>
        <v>dec2019</v>
      </c>
      <c r="D84" s="160">
        <f t="shared" si="20"/>
        <v>43800</v>
      </c>
      <c r="E84" s="445"/>
      <c r="F84" s="722">
        <v>264.61232745793683</v>
      </c>
      <c r="G84" s="446"/>
      <c r="H84" s="722">
        <v>73.006773153720616</v>
      </c>
      <c r="I84" s="446"/>
      <c r="J84" s="722">
        <v>10.5</v>
      </c>
      <c r="K84" s="446"/>
      <c r="L84" s="723">
        <v>11.514954968400005</v>
      </c>
      <c r="M84" s="446"/>
      <c r="N84" s="722">
        <v>105</v>
      </c>
      <c r="O84" s="447"/>
      <c r="P84" s="448">
        <f>SUM(F84,H84,J84,L84,N84)</f>
        <v>464.63405558005746</v>
      </c>
    </row>
    <row r="85" spans="1:16">
      <c r="A85" s="460">
        <v>43860</v>
      </c>
      <c r="B85" s="137">
        <f t="shared" ref="B85:B96" si="22">MONTH(MONTH(A85)&amp;0)</f>
        <v>1</v>
      </c>
      <c r="C85" s="115" t="str">
        <f t="shared" ref="C85:C96" si="23">IF(B85=4,"dec",IF(B85=1,"Mar", IF(B85=2,"June",IF(B85=3,"Sep",""))))&amp;YEAR(A85)</f>
        <v>Mar2020</v>
      </c>
      <c r="D85" s="160">
        <f t="shared" ref="D85:D96" si="24">DATEVALUE(C85)</f>
        <v>43891</v>
      </c>
      <c r="E85" s="445"/>
      <c r="F85" s="722">
        <v>177.21261769910339</v>
      </c>
      <c r="G85" s="446"/>
      <c r="H85" s="722">
        <v>50.147821541784317</v>
      </c>
      <c r="I85" s="446"/>
      <c r="J85" s="722">
        <v>1.5</v>
      </c>
      <c r="K85" s="446"/>
      <c r="L85" s="723">
        <v>4.6843520876491871</v>
      </c>
      <c r="M85" s="446"/>
      <c r="N85" s="722">
        <v>19</v>
      </c>
      <c r="O85" s="447"/>
      <c r="P85" s="448">
        <f t="shared" ref="P85:P108" si="25">SUM(F85,H85,J85,L85,N85)</f>
        <v>252.54479132853689</v>
      </c>
    </row>
    <row r="86" spans="1:16">
      <c r="A86" s="460">
        <v>43890</v>
      </c>
      <c r="B86" s="137">
        <f t="shared" si="22"/>
        <v>1</v>
      </c>
      <c r="C86" s="115" t="str">
        <f t="shared" si="23"/>
        <v>Mar2020</v>
      </c>
      <c r="D86" s="160">
        <f t="shared" si="24"/>
        <v>43891</v>
      </c>
      <c r="E86" s="445"/>
      <c r="F86" s="722">
        <v>242.81290794026995</v>
      </c>
      <c r="G86" s="446"/>
      <c r="H86" s="722">
        <v>55.360192671387473</v>
      </c>
      <c r="I86" s="446"/>
      <c r="J86" s="722">
        <v>21.5</v>
      </c>
      <c r="K86" s="446"/>
      <c r="L86" s="723">
        <v>55.581319203373013</v>
      </c>
      <c r="M86" s="446"/>
      <c r="N86" s="722">
        <v>85</v>
      </c>
      <c r="O86" s="447"/>
      <c r="P86" s="448">
        <f t="shared" si="25"/>
        <v>460.25441981503047</v>
      </c>
    </row>
    <row r="87" spans="1:16">
      <c r="A87" s="460">
        <v>43920</v>
      </c>
      <c r="B87" s="137">
        <f t="shared" si="22"/>
        <v>1</v>
      </c>
      <c r="C87" s="115" t="str">
        <f t="shared" si="23"/>
        <v>Mar2020</v>
      </c>
      <c r="D87" s="160">
        <f t="shared" si="24"/>
        <v>43891</v>
      </c>
      <c r="E87" s="445"/>
      <c r="F87" s="722">
        <v>273.41319818143654</v>
      </c>
      <c r="G87" s="446"/>
      <c r="H87" s="722">
        <v>88.536902430220906</v>
      </c>
      <c r="I87" s="446"/>
      <c r="J87" s="722">
        <v>12.5</v>
      </c>
      <c r="K87" s="446"/>
      <c r="L87" s="723">
        <v>54.905372550192638</v>
      </c>
      <c r="M87" s="446"/>
      <c r="N87" s="722">
        <v>55</v>
      </c>
      <c r="O87" s="447"/>
      <c r="P87" s="448">
        <f t="shared" si="25"/>
        <v>484.35547316185006</v>
      </c>
    </row>
    <row r="88" spans="1:16">
      <c r="A88" s="460">
        <v>43951</v>
      </c>
      <c r="B88" s="137">
        <f t="shared" si="22"/>
        <v>2</v>
      </c>
      <c r="C88" s="115" t="str">
        <f t="shared" si="23"/>
        <v>June2020</v>
      </c>
      <c r="D88" s="160">
        <f t="shared" si="24"/>
        <v>43983</v>
      </c>
      <c r="E88" s="445"/>
      <c r="F88" s="722">
        <v>274.01348842260307</v>
      </c>
      <c r="G88" s="446"/>
      <c r="H88" s="722">
        <v>63.713612189054324</v>
      </c>
      <c r="I88" s="446"/>
      <c r="J88" s="722">
        <v>19.5</v>
      </c>
      <c r="K88" s="446"/>
      <c r="L88" s="723">
        <v>35.009780722752751</v>
      </c>
      <c r="M88" s="446"/>
      <c r="N88" s="722">
        <v>68</v>
      </c>
      <c r="O88" s="447"/>
      <c r="P88" s="448">
        <f t="shared" si="25"/>
        <v>460.23688133441016</v>
      </c>
    </row>
    <row r="89" spans="1:16">
      <c r="A89" s="460">
        <v>43981</v>
      </c>
      <c r="B89" s="137">
        <f t="shared" si="22"/>
        <v>2</v>
      </c>
      <c r="C89" s="115" t="str">
        <f t="shared" si="23"/>
        <v>June2020</v>
      </c>
      <c r="D89" s="160">
        <f t="shared" si="24"/>
        <v>43983</v>
      </c>
      <c r="E89" s="445"/>
      <c r="F89" s="722">
        <v>295.61377866376966</v>
      </c>
      <c r="G89" s="446"/>
      <c r="H89" s="722">
        <v>72.890321947887756</v>
      </c>
      <c r="I89" s="446"/>
      <c r="J89" s="722">
        <v>12.5</v>
      </c>
      <c r="K89" s="446"/>
      <c r="L89" s="723">
        <v>54.652715461002572</v>
      </c>
      <c r="M89" s="446"/>
      <c r="N89" s="722">
        <v>69</v>
      </c>
      <c r="O89" s="447"/>
      <c r="P89" s="448">
        <f t="shared" si="25"/>
        <v>504.65681607265998</v>
      </c>
    </row>
    <row r="90" spans="1:16">
      <c r="A90" s="460">
        <v>44012</v>
      </c>
      <c r="B90" s="137">
        <f t="shared" si="22"/>
        <v>2</v>
      </c>
      <c r="C90" s="115" t="str">
        <f t="shared" si="23"/>
        <v>June2020</v>
      </c>
      <c r="D90" s="160">
        <f t="shared" si="24"/>
        <v>43983</v>
      </c>
      <c r="E90" s="445"/>
      <c r="F90" s="722">
        <v>333.21406890493625</v>
      </c>
      <c r="G90" s="446"/>
      <c r="H90" s="722">
        <v>75.067031706721181</v>
      </c>
      <c r="I90" s="446"/>
      <c r="J90" s="722">
        <v>21.5</v>
      </c>
      <c r="K90" s="446"/>
      <c r="L90" s="723">
        <v>49.268679627818905</v>
      </c>
      <c r="M90" s="446"/>
      <c r="N90" s="722">
        <v>83</v>
      </c>
      <c r="O90" s="447"/>
      <c r="P90" s="448">
        <f t="shared" si="25"/>
        <v>562.04978023947638</v>
      </c>
    </row>
    <row r="91" spans="1:16">
      <c r="A91" s="460">
        <v>44042</v>
      </c>
      <c r="B91" s="137">
        <f t="shared" si="22"/>
        <v>3</v>
      </c>
      <c r="C91" s="115" t="str">
        <f t="shared" si="23"/>
        <v>Sep2020</v>
      </c>
      <c r="D91" s="160">
        <f t="shared" si="24"/>
        <v>44075</v>
      </c>
      <c r="E91" s="445"/>
      <c r="F91" s="722">
        <v>306.81435914610284</v>
      </c>
      <c r="G91" s="446"/>
      <c r="H91" s="722">
        <v>98.243741465554606</v>
      </c>
      <c r="I91" s="446"/>
      <c r="J91" s="722">
        <v>21.5</v>
      </c>
      <c r="K91" s="446"/>
      <c r="L91" s="723">
        <v>48.142732161412312</v>
      </c>
      <c r="M91" s="446"/>
      <c r="N91" s="722">
        <v>63</v>
      </c>
      <c r="O91" s="447"/>
      <c r="P91" s="448">
        <f t="shared" si="25"/>
        <v>537.70083277306981</v>
      </c>
    </row>
    <row r="92" spans="1:16">
      <c r="A92" s="460">
        <v>44073</v>
      </c>
      <c r="B92" s="137">
        <f t="shared" si="22"/>
        <v>3</v>
      </c>
      <c r="C92" s="115" t="str">
        <f t="shared" si="23"/>
        <v>Sep2020</v>
      </c>
      <c r="D92" s="160">
        <f t="shared" si="24"/>
        <v>44075</v>
      </c>
      <c r="E92" s="445"/>
      <c r="F92" s="722">
        <v>282.41464938726938</v>
      </c>
      <c r="G92" s="446"/>
      <c r="H92" s="722">
        <v>87.420451224388032</v>
      </c>
      <c r="I92" s="446"/>
      <c r="J92" s="722">
        <v>12.5</v>
      </c>
      <c r="K92" s="446"/>
      <c r="L92" s="723">
        <v>48.537943302423564</v>
      </c>
      <c r="M92" s="446"/>
      <c r="N92" s="722">
        <v>80</v>
      </c>
      <c r="O92" s="447"/>
      <c r="P92" s="448">
        <f t="shared" si="25"/>
        <v>510.87304391408099</v>
      </c>
    </row>
    <row r="93" spans="1:16">
      <c r="A93" s="460">
        <v>44104</v>
      </c>
      <c r="B93" s="137">
        <f t="shared" si="22"/>
        <v>3</v>
      </c>
      <c r="C93" s="115" t="str">
        <f t="shared" si="23"/>
        <v>Sep2020</v>
      </c>
      <c r="D93" s="160">
        <f t="shared" si="24"/>
        <v>44075</v>
      </c>
      <c r="E93" s="445"/>
      <c r="F93" s="722">
        <v>304.01493962843597</v>
      </c>
      <c r="G93" s="446"/>
      <c r="H93" s="722">
        <v>89.597160983221457</v>
      </c>
      <c r="I93" s="446"/>
      <c r="J93" s="722">
        <v>7.5</v>
      </c>
      <c r="K93" s="446"/>
      <c r="L93" s="723">
        <v>47.455806701551417</v>
      </c>
      <c r="M93" s="446"/>
      <c r="N93" s="722">
        <v>73</v>
      </c>
      <c r="O93" s="447"/>
      <c r="P93" s="448">
        <f t="shared" si="25"/>
        <v>521.56790731320882</v>
      </c>
    </row>
    <row r="94" spans="1:16">
      <c r="A94" s="460">
        <v>44134</v>
      </c>
      <c r="B94" s="137">
        <f t="shared" si="22"/>
        <v>4</v>
      </c>
      <c r="C94" s="115" t="str">
        <f t="shared" si="23"/>
        <v>dec2020</v>
      </c>
      <c r="D94" s="160">
        <f t="shared" si="24"/>
        <v>44166</v>
      </c>
      <c r="E94" s="445"/>
      <c r="F94" s="722">
        <v>258.61522986960256</v>
      </c>
      <c r="G94" s="446"/>
      <c r="H94" s="722">
        <v>76.773870742054882</v>
      </c>
      <c r="I94" s="446"/>
      <c r="J94" s="722">
        <v>14.5</v>
      </c>
      <c r="K94" s="446"/>
      <c r="L94" s="723">
        <v>41.921549242751361</v>
      </c>
      <c r="M94" s="446"/>
      <c r="N94" s="722">
        <v>75</v>
      </c>
      <c r="O94" s="447"/>
      <c r="P94" s="448">
        <f t="shared" si="25"/>
        <v>466.81064985440884</v>
      </c>
    </row>
    <row r="95" spans="1:16">
      <c r="A95" s="460">
        <v>44165</v>
      </c>
      <c r="B95" s="137">
        <f t="shared" si="22"/>
        <v>4</v>
      </c>
      <c r="C95" s="115" t="str">
        <f t="shared" si="23"/>
        <v>dec2020</v>
      </c>
      <c r="D95" s="160">
        <f t="shared" si="24"/>
        <v>44166</v>
      </c>
      <c r="E95" s="445"/>
      <c r="F95" s="722">
        <v>352.21552011076909</v>
      </c>
      <c r="G95" s="446"/>
      <c r="H95" s="722">
        <v>87.950580500888321</v>
      </c>
      <c r="I95" s="446"/>
      <c r="J95" s="722">
        <v>13.5</v>
      </c>
      <c r="K95" s="446"/>
      <c r="L95" s="723">
        <v>54.527994630896636</v>
      </c>
      <c r="M95" s="446"/>
      <c r="N95" s="722">
        <v>77</v>
      </c>
      <c r="O95" s="447"/>
      <c r="P95" s="448">
        <f t="shared" si="25"/>
        <v>585.194095242554</v>
      </c>
    </row>
    <row r="96" spans="1:16">
      <c r="A96" s="460">
        <v>44195</v>
      </c>
      <c r="B96" s="724">
        <f t="shared" si="22"/>
        <v>4</v>
      </c>
      <c r="C96" s="115" t="str">
        <f t="shared" si="23"/>
        <v>dec2020</v>
      </c>
      <c r="D96" s="160">
        <f t="shared" si="24"/>
        <v>44166</v>
      </c>
      <c r="E96" s="445"/>
      <c r="F96" s="722">
        <v>271.81581035193568</v>
      </c>
      <c r="G96" s="446"/>
      <c r="H96" s="722">
        <v>75.127290259721747</v>
      </c>
      <c r="I96" s="446"/>
      <c r="J96" s="722">
        <v>10.5</v>
      </c>
      <c r="K96" s="446"/>
      <c r="L96" s="723">
        <v>11.514954968400005</v>
      </c>
      <c r="M96" s="446"/>
      <c r="N96" s="722">
        <v>105</v>
      </c>
      <c r="O96" s="447"/>
      <c r="P96" s="448">
        <f t="shared" si="25"/>
        <v>473.95805558005742</v>
      </c>
    </row>
    <row r="97" spans="1:16">
      <c r="A97" s="460">
        <v>44226</v>
      </c>
      <c r="B97" s="724">
        <f t="shared" ref="B97:B108" si="26">MONTH(MONTH(A97)&amp;0)</f>
        <v>1</v>
      </c>
      <c r="C97" s="115" t="str">
        <f t="shared" ref="C97:C108" si="27">IF(B97=4,"dec",IF(B97=1,"Mar", IF(B97=2,"June",IF(B97=3,"Sep",""))))&amp;YEAR(A97)</f>
        <v>Mar2021</v>
      </c>
      <c r="D97" s="160">
        <f t="shared" ref="D97:D108" si="28">DATEVALUE(C97)</f>
        <v>44256</v>
      </c>
      <c r="F97" s="162">
        <v>183.99806063236193</v>
      </c>
      <c r="H97" s="162">
        <v>52.145278608525764</v>
      </c>
      <c r="J97" s="162">
        <v>1.5</v>
      </c>
      <c r="L97" s="128">
        <v>4.6843520876491871</v>
      </c>
      <c r="M97" s="726"/>
      <c r="N97" s="727">
        <v>19</v>
      </c>
      <c r="P97" s="448">
        <f t="shared" si="25"/>
        <v>261.32769132853684</v>
      </c>
    </row>
    <row r="98" spans="1:16">
      <c r="A98" s="460">
        <v>44255</v>
      </c>
      <c r="B98" s="724">
        <f t="shared" si="26"/>
        <v>1</v>
      </c>
      <c r="C98" s="115" t="str">
        <f t="shared" si="27"/>
        <v>Mar2021</v>
      </c>
      <c r="D98" s="160">
        <f t="shared" si="28"/>
        <v>44256</v>
      </c>
      <c r="F98" s="162">
        <v>249.18031091278817</v>
      </c>
      <c r="H98" s="162">
        <v>57.234589698869243</v>
      </c>
      <c r="J98" s="162">
        <v>21.5</v>
      </c>
      <c r="L98" s="128">
        <v>55.581319203373013</v>
      </c>
      <c r="M98" s="726"/>
      <c r="N98" s="727">
        <v>85</v>
      </c>
      <c r="P98" s="448">
        <f t="shared" si="25"/>
        <v>468.49621981503043</v>
      </c>
    </row>
    <row r="99" spans="1:16">
      <c r="A99" s="460">
        <v>44285</v>
      </c>
      <c r="B99" s="724">
        <f t="shared" si="26"/>
        <v>1</v>
      </c>
      <c r="C99" s="115" t="str">
        <f t="shared" si="27"/>
        <v>Mar2021</v>
      </c>
      <c r="D99" s="160">
        <f t="shared" si="28"/>
        <v>44256</v>
      </c>
      <c r="F99" s="162">
        <v>279.36256119321445</v>
      </c>
      <c r="H99" s="162">
        <v>90.288239418442998</v>
      </c>
      <c r="J99" s="162">
        <v>12.5</v>
      </c>
      <c r="L99" s="128">
        <v>54.905372550192638</v>
      </c>
      <c r="M99" s="726"/>
      <c r="N99" s="727">
        <v>55</v>
      </c>
      <c r="P99" s="448">
        <f t="shared" si="25"/>
        <v>492.0561731618501</v>
      </c>
    </row>
    <row r="100" spans="1:16">
      <c r="A100" s="460">
        <v>44316</v>
      </c>
      <c r="B100" s="724">
        <f t="shared" si="26"/>
        <v>2</v>
      </c>
      <c r="C100" s="115" t="str">
        <f t="shared" si="27"/>
        <v>June2021</v>
      </c>
      <c r="D100" s="160">
        <f t="shared" si="28"/>
        <v>44348</v>
      </c>
      <c r="F100" s="162">
        <v>279.54481147364066</v>
      </c>
      <c r="H100" s="162">
        <v>65.341889138016754</v>
      </c>
      <c r="J100" s="162">
        <v>19.5</v>
      </c>
      <c r="L100" s="128">
        <v>35.009780722752751</v>
      </c>
      <c r="M100" s="726"/>
      <c r="N100" s="727">
        <v>68</v>
      </c>
      <c r="P100" s="448">
        <f t="shared" si="25"/>
        <v>467.39648133441017</v>
      </c>
    </row>
    <row r="101" spans="1:16">
      <c r="A101" s="460">
        <v>44346</v>
      </c>
      <c r="B101" s="724">
        <f t="shared" si="26"/>
        <v>2</v>
      </c>
      <c r="C101" s="115" t="str">
        <f t="shared" si="27"/>
        <v>June2021</v>
      </c>
      <c r="D101" s="160">
        <f t="shared" si="28"/>
        <v>44348</v>
      </c>
      <c r="F101" s="162">
        <v>300.72706175406694</v>
      </c>
      <c r="H101" s="162">
        <v>74.395538857590509</v>
      </c>
      <c r="J101" s="162">
        <v>12.5</v>
      </c>
      <c r="L101" s="128">
        <v>54.652715461002572</v>
      </c>
      <c r="M101" s="726"/>
      <c r="N101" s="727">
        <v>69</v>
      </c>
      <c r="P101" s="448">
        <f t="shared" si="25"/>
        <v>511.27531607266002</v>
      </c>
    </row>
    <row r="102" spans="1:16">
      <c r="A102" s="460">
        <v>44377</v>
      </c>
      <c r="B102" s="724">
        <f t="shared" si="26"/>
        <v>2</v>
      </c>
      <c r="C102" s="115" t="str">
        <f t="shared" si="27"/>
        <v>June2021</v>
      </c>
      <c r="D102" s="160">
        <f t="shared" si="28"/>
        <v>44348</v>
      </c>
      <c r="F102" s="162">
        <v>337.90931203449315</v>
      </c>
      <c r="H102" s="162">
        <v>76.44918857716425</v>
      </c>
      <c r="J102" s="162">
        <v>21.5</v>
      </c>
      <c r="L102" s="128">
        <v>49.268679627818905</v>
      </c>
      <c r="M102" s="726"/>
      <c r="N102" s="727">
        <v>83</v>
      </c>
      <c r="P102" s="448">
        <f t="shared" si="25"/>
        <v>568.12718023947627</v>
      </c>
    </row>
    <row r="103" spans="1:16">
      <c r="A103" s="460">
        <v>44407</v>
      </c>
      <c r="B103" s="724">
        <f t="shared" si="26"/>
        <v>3</v>
      </c>
      <c r="C103" s="115" t="str">
        <f t="shared" si="27"/>
        <v>Sep2021</v>
      </c>
      <c r="D103" s="160">
        <f t="shared" si="28"/>
        <v>44440</v>
      </c>
      <c r="F103" s="162">
        <v>311.09156231491943</v>
      </c>
      <c r="H103" s="162">
        <v>99.502838296738005</v>
      </c>
      <c r="J103" s="162">
        <v>21.5</v>
      </c>
      <c r="L103" s="128">
        <v>48.142732161412312</v>
      </c>
      <c r="M103" s="726"/>
      <c r="N103" s="727">
        <v>63</v>
      </c>
      <c r="P103" s="448">
        <f t="shared" si="25"/>
        <v>543.23713277306979</v>
      </c>
    </row>
    <row r="104" spans="1:16">
      <c r="A104" s="460">
        <v>44438</v>
      </c>
      <c r="B104" s="724">
        <f t="shared" si="26"/>
        <v>3</v>
      </c>
      <c r="C104" s="115" t="str">
        <f t="shared" si="27"/>
        <v>Sep2021</v>
      </c>
      <c r="D104" s="160">
        <f t="shared" si="28"/>
        <v>44440</v>
      </c>
      <c r="F104" s="162">
        <v>286.2738125953457</v>
      </c>
      <c r="H104" s="162">
        <v>88.556488016311761</v>
      </c>
      <c r="J104" s="162">
        <v>12.5</v>
      </c>
      <c r="L104" s="128">
        <v>48.537943302423564</v>
      </c>
      <c r="M104" s="726"/>
      <c r="N104" s="727">
        <v>80</v>
      </c>
      <c r="P104" s="448">
        <f t="shared" si="25"/>
        <v>515.86824391408095</v>
      </c>
    </row>
    <row r="105" spans="1:16">
      <c r="A105" s="460">
        <v>44469</v>
      </c>
      <c r="B105" s="724">
        <f t="shared" si="26"/>
        <v>3</v>
      </c>
      <c r="C105" s="115" t="str">
        <f t="shared" si="27"/>
        <v>Sep2021</v>
      </c>
      <c r="D105" s="160">
        <f t="shared" si="28"/>
        <v>44440</v>
      </c>
      <c r="F105" s="162">
        <v>307.45606287577192</v>
      </c>
      <c r="H105" s="162">
        <v>90.610137735885516</v>
      </c>
      <c r="J105" s="162">
        <v>7.5</v>
      </c>
      <c r="L105" s="128">
        <v>47.455806701551417</v>
      </c>
      <c r="M105" s="726"/>
      <c r="N105" s="727">
        <v>73</v>
      </c>
      <c r="P105" s="448">
        <f t="shared" si="25"/>
        <v>526.02200731320886</v>
      </c>
    </row>
    <row r="106" spans="1:16">
      <c r="A106" s="460">
        <v>44499</v>
      </c>
      <c r="B106" s="724">
        <f t="shared" si="26"/>
        <v>4</v>
      </c>
      <c r="C106" s="115" t="str">
        <f t="shared" si="27"/>
        <v>dec2021</v>
      </c>
      <c r="D106" s="160">
        <f t="shared" si="28"/>
        <v>44531</v>
      </c>
      <c r="F106" s="162">
        <v>261.63831315619819</v>
      </c>
      <c r="H106" s="162">
        <v>77.663787455459271</v>
      </c>
      <c r="J106" s="162">
        <v>14.5</v>
      </c>
      <c r="L106" s="128">
        <v>41.921549242751361</v>
      </c>
      <c r="M106" s="726"/>
      <c r="N106" s="727">
        <v>75</v>
      </c>
      <c r="P106" s="448">
        <f t="shared" si="25"/>
        <v>470.72364985440885</v>
      </c>
    </row>
    <row r="107" spans="1:16">
      <c r="A107" s="460">
        <v>44530</v>
      </c>
      <c r="B107" s="724">
        <f t="shared" si="26"/>
        <v>4</v>
      </c>
      <c r="C107" s="115" t="str">
        <f t="shared" si="27"/>
        <v>dec2021</v>
      </c>
      <c r="D107" s="160">
        <f t="shared" si="28"/>
        <v>44531</v>
      </c>
      <c r="F107" s="162">
        <v>354.82056343662441</v>
      </c>
      <c r="H107" s="162">
        <v>88.717437175033012</v>
      </c>
      <c r="J107" s="162">
        <v>13.5</v>
      </c>
      <c r="L107" s="128">
        <v>54.527994630896636</v>
      </c>
      <c r="M107" s="726"/>
      <c r="N107" s="727">
        <v>77</v>
      </c>
      <c r="P107" s="448">
        <f t="shared" si="25"/>
        <v>588.56599524255398</v>
      </c>
    </row>
    <row r="108" spans="1:16" ht="13.5" thickBot="1">
      <c r="A108" s="461">
        <v>44560</v>
      </c>
      <c r="B108" s="724">
        <f t="shared" si="26"/>
        <v>4</v>
      </c>
      <c r="C108" s="115" t="str">
        <f t="shared" si="27"/>
        <v>dec2021</v>
      </c>
      <c r="D108" s="160">
        <f t="shared" si="28"/>
        <v>44531</v>
      </c>
      <c r="E108" s="715"/>
      <c r="F108" s="725">
        <v>274.00281371705069</v>
      </c>
      <c r="G108" s="725"/>
      <c r="H108" s="725">
        <v>75.771086894606768</v>
      </c>
      <c r="I108" s="725"/>
      <c r="J108" s="725">
        <v>10.5</v>
      </c>
      <c r="K108" s="725"/>
      <c r="L108" s="403">
        <v>11.514954968400005</v>
      </c>
      <c r="M108" s="725"/>
      <c r="N108" s="728">
        <v>105</v>
      </c>
      <c r="O108" s="725"/>
      <c r="P108" s="451">
        <f t="shared" si="25"/>
        <v>476.78885558005743</v>
      </c>
    </row>
  </sheetData>
  <conditionalFormatting sqref="S7:AB40">
    <cfRule type="containsErrors" dxfId="14" priority="3">
      <formula>ISERROR(S7)</formula>
    </cfRule>
  </conditionalFormatting>
  <conditionalFormatting sqref="AC7:AD40">
    <cfRule type="containsErrors" dxfId="13" priority="1">
      <formula>ISERROR(AC7)</formula>
    </cfRule>
    <cfRule type="cellIs" dxfId="12" priority="2" operator="equal">
      <formula>#N/A</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40" fitToHeight="0" orientation="landscape" r:id="rId1"/>
  <headerFooter>
    <oddFooter>&amp;L&amp;F&amp;Cpage &amp;P of &amp;N&amp;R&amp;D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18"/>
  <sheetViews>
    <sheetView workbookViewId="0"/>
  </sheetViews>
  <sheetFormatPr defaultRowHeight="12.75"/>
  <cols>
    <col min="1" max="1" width="34" style="73" customWidth="1"/>
    <col min="2" max="2" width="16.140625" style="126" customWidth="1"/>
    <col min="3" max="3" width="11.7109375" style="73" customWidth="1"/>
    <col min="4" max="4" width="15.42578125" style="73" customWidth="1"/>
    <col min="5" max="5" width="16" style="73" customWidth="1"/>
    <col min="6" max="6" width="15.7109375" style="73" customWidth="1"/>
    <col min="7" max="7" width="18.85546875" style="73" customWidth="1"/>
    <col min="8" max="16384" width="9.140625" style="73"/>
  </cols>
  <sheetData>
    <row r="1" spans="1:7">
      <c r="A1" s="82" t="s">
        <v>152</v>
      </c>
    </row>
    <row r="4" spans="1:7" ht="18.75" customHeight="1">
      <c r="A4" s="27"/>
      <c r="B4" s="771" t="s">
        <v>82</v>
      </c>
      <c r="C4" s="761"/>
      <c r="D4" s="761"/>
      <c r="E4" s="772"/>
      <c r="F4" s="757" t="s">
        <v>85</v>
      </c>
      <c r="G4" s="770"/>
    </row>
    <row r="5" spans="1:7" ht="30" customHeight="1">
      <c r="A5" s="299" t="s">
        <v>72</v>
      </c>
      <c r="B5" s="44" t="s">
        <v>7</v>
      </c>
      <c r="C5" s="4" t="s">
        <v>83</v>
      </c>
      <c r="D5" s="4" t="s">
        <v>229</v>
      </c>
      <c r="E5" s="4" t="s">
        <v>154</v>
      </c>
      <c r="F5" s="20" t="s">
        <v>83</v>
      </c>
      <c r="G5" s="4" t="s">
        <v>153</v>
      </c>
    </row>
    <row r="6" spans="1:7" ht="24" customHeight="1">
      <c r="A6" s="5" t="s">
        <v>81</v>
      </c>
      <c r="B6" s="25">
        <f>INDEX( CrownLawCases!T7:T40,MATCH(About!C33,  CrownLawCases!R7:R40,0))</f>
        <v>750.76093479361111</v>
      </c>
      <c r="C6" s="50">
        <f>INDEX( CrownLawCases!S7:S36,MATCH(About!C33,  CrownLawCases!R7:R36,0))</f>
        <v>720</v>
      </c>
      <c r="D6" s="17">
        <f>INDEX(CrownLawCases!S7:S36,MATCH(About!C33, CrownLawCases!R7:R36,0))/ INDEX(CrownLawCases!S7:S36,MATCH(About!C34, CrownLawCases!R7:R36,0))-1</f>
        <v>4.1841004184099972E-3</v>
      </c>
      <c r="E6" s="17">
        <f>(C6-B6)/B6</f>
        <v>-4.0973009340273529E-2</v>
      </c>
      <c r="F6" s="495">
        <f>SUM(INDEX(CrownLawCases!S7:S36,MATCH(EDATE(About!C33,-9), CrownLawCases!R7:R36,0)):INDEX( CrownLawCases!S7:S36,MATCH(About!C33, CrownLawCases!R7:R36,0)))</f>
        <v>2753</v>
      </c>
      <c r="G6" s="17">
        <f>CrownLawCases!S47</f>
        <v>0.1222992254382389</v>
      </c>
    </row>
    <row r="7" spans="1:7" ht="24" customHeight="1">
      <c r="A7" s="5" t="s">
        <v>73</v>
      </c>
      <c r="B7" s="25">
        <f>INDEX( CrownLawCases!V7:V36,MATCH(About!C33,  CrownLawCases!R7:R36,0))</f>
        <v>205.66862359949855</v>
      </c>
      <c r="C7" s="50">
        <f>INDEX( CrownLawCases!U7:U36,MATCH(About!C33,  CrownLawCases!R7:R36,0))</f>
        <v>210</v>
      </c>
      <c r="D7" s="17">
        <f>INDEX(CrownLawCases!U7:U36,MATCH(About!C33, CrownLawCases!R7:R36,0))/ INDEX(CrownLawCases!U7:U36,MATCH(About!C34, CrownLawCases!R7:R36,0))-1</f>
        <v>3.9603960396039639E-2</v>
      </c>
      <c r="E7" s="17">
        <f t="shared" ref="E7:E11" si="0">(C7-B7)/B7</f>
        <v>2.1059976600689496E-2</v>
      </c>
      <c r="F7" s="495">
        <f>SUM(INDEX(CrownLawCases!U7:U36,MATCH(EDATE(About!C33,-9), CrownLawCases!R7:R36,0)):INDEX( CrownLawCases!U7:U36,MATCH(About!C33, CrownLawCases!R7:R36,0)))</f>
        <v>809</v>
      </c>
      <c r="G7" s="17">
        <f>CrownLawCases!U47</f>
        <v>-1.8203883495145678E-2</v>
      </c>
    </row>
    <row r="8" spans="1:7" ht="24" customHeight="1">
      <c r="A8" s="5" t="s">
        <v>80</v>
      </c>
      <c r="B8" s="25">
        <f>INDEX( CrownLawCases!X7:X36,MATCH(About!C33,  CrownLawCases!R7:R36,0))</f>
        <v>52</v>
      </c>
      <c r="C8" s="50">
        <f>INDEX( CrownLawCases!W7:W36,MATCH(About!C33,  CrownLawCases!R7:R36,0))</f>
        <v>37</v>
      </c>
      <c r="D8" s="17">
        <f>INDEX(CrownLawCases!W7:W36,MATCH(About!C33, CrownLawCases!R7:R36,0))/ INDEX(CrownLawCases!W7:W36,MATCH(About!C34, CrownLawCases!R7:R36,0))-1</f>
        <v>-0.28846153846153844</v>
      </c>
      <c r="E8" s="17">
        <f t="shared" si="0"/>
        <v>-0.28846153846153844</v>
      </c>
      <c r="F8" s="495">
        <f>SUM(INDEX(CrownLawCases!W7:W36,MATCH(EDATE(About!C33,-9), CrownLawCases!R7:R36,0)):INDEX( CrownLawCases!W7:W36,MATCH(About!C33, CrownLawCases!R7:R36,0)))</f>
        <v>163</v>
      </c>
      <c r="G8" s="17">
        <f>CrownLawCases!W47</f>
        <v>0.36974789915966388</v>
      </c>
    </row>
    <row r="9" spans="1:7" ht="24" customHeight="1">
      <c r="A9" s="5" t="s">
        <v>74</v>
      </c>
      <c r="B9" s="25">
        <f>INDEX( CrownLawCases!Z7:Z36,MATCH(About!C33,  CrownLawCases!R7:R36,0))</f>
        <v>105.10516507820853</v>
      </c>
      <c r="C9" s="50">
        <f>INDEX( CrownLawCases!Y7:Y36,MATCH(About!C33,  CrownLawCases!R7:R36,0))</f>
        <v>97</v>
      </c>
      <c r="D9" s="17">
        <f>INDEX(CrownLawCases!Y7:Y36,MATCH(About!C33, CrownLawCases!R7:R36,0))/ INDEX(CrownLawCases!Y7:Y36,MATCH(About!C34, CrownLawCases!R7:R36,0))-1</f>
        <v>-0.10185185185185186</v>
      </c>
      <c r="E9" s="17">
        <f t="shared" si="0"/>
        <v>-7.711481231371925E-2</v>
      </c>
      <c r="F9" s="495">
        <f>SUM(INDEX(CrownLawCases!Y7:Y36,MATCH(EDATE(About!C33,-9), CrownLawCases!R7:R36,0)):INDEX( CrownLawCases!Y7:Y36,MATCH(About!C33, CrownLawCases!R7:R36,0)))</f>
        <v>502</v>
      </c>
      <c r="G9" s="17">
        <f>CrownLawCases!Y47</f>
        <v>2.8688524590164022E-2</v>
      </c>
    </row>
    <row r="10" spans="1:7" ht="24" customHeight="1">
      <c r="A10" s="6" t="s">
        <v>75</v>
      </c>
      <c r="B10" s="25">
        <f>INDEX( CrownLawCases!AB7:AB36,MATCH(About!C33,  CrownLawCases!R7:R36,0))</f>
        <v>268</v>
      </c>
      <c r="C10" s="51">
        <f>INDEX( CrownLawCases!AA7:AA36,MATCH(About!C33,  CrownLawCases!R7:R36,0))</f>
        <v>257</v>
      </c>
      <c r="D10" s="19">
        <f>INDEX(CrownLawCases!AA7:AA36,MATCH(About!C33, CrownLawCases!R7:R36,0))/ INDEX(CrownLawCases!AA7:AA36,MATCH(About!C34, CrownLawCases!R7:R36,0))-1</f>
        <v>-2.281368821292773E-2</v>
      </c>
      <c r="E10" s="17">
        <f t="shared" si="0"/>
        <v>-4.1044776119402986E-2</v>
      </c>
      <c r="F10" s="496">
        <f>SUM(INDEX(CrownLawCases!AA7:AA36,MATCH(EDATE(About!C33,-9), CrownLawCases!R7:R36,0)):INDEX( CrownLawCases!AA7:AA36,MATCH(About!C33, CrownLawCases!R7:R36,0)))</f>
        <v>851</v>
      </c>
      <c r="G10" s="17">
        <f>CrownLawCases!AA47</f>
        <v>4.034229828850866E-2</v>
      </c>
    </row>
    <row r="11" spans="1:7" ht="24.95" customHeight="1">
      <c r="A11" s="12" t="s">
        <v>76</v>
      </c>
      <c r="B11" s="24">
        <f>INDEX( CrownLawTotal!J7:J37,MATCH(About!C33,  CrownLawTotal!H7:H37,0))</f>
        <v>1381.5347234713181</v>
      </c>
      <c r="C11" s="52">
        <f>INDEX( CrownLawTotal!I7:I37,MATCH(About!C33,  CrownLawTotal!H7:H37,0))</f>
        <v>1321</v>
      </c>
      <c r="D11" s="18">
        <f>INDEX( CrownLawTotal!I7:I37,MATCH(About!C33, CrownLawTotal!H7:H37,0))/ INDEX( CrownLawTotal!I7:I37,MATCH(About!C34,  CrownLawTotal!H7:H37,0))-1</f>
        <v>-1.5648286140089396E-2</v>
      </c>
      <c r="E11" s="49">
        <f t="shared" si="0"/>
        <v>-4.3817011938154779E-2</v>
      </c>
      <c r="F11" s="497">
        <f>SUM(INDEX(CrownLawCases!AC7:AC36,MATCH(EDATE(About!C33,-9), CrownLawCases!R7:R36,0)):INDEX( CrownLawCases!AC7:AC36,MATCH(About!C33, CrownLawCases!R7:R36,0)))</f>
        <v>5078</v>
      </c>
      <c r="G11" s="26">
        <f>CrownLawCases!AC47</f>
        <v>7.9965971926839741E-2</v>
      </c>
    </row>
    <row r="15" spans="1:7">
      <c r="A15" s="73" t="s">
        <v>262</v>
      </c>
    </row>
    <row r="18" spans="7:7" ht="18.75">
      <c r="G18" s="17"/>
    </row>
  </sheetData>
  <mergeCells count="2">
    <mergeCell ref="F4:G4"/>
    <mergeCell ref="B4:E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71" orientation="portrait" r:id="rId1"/>
  <headerFooter>
    <oddFooter>&amp;L&amp;F&amp;CPage &amp;P of &amp;N&amp;R&amp;D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41"/>
  <sheetViews>
    <sheetView workbookViewId="0"/>
  </sheetViews>
  <sheetFormatPr defaultRowHeight="12.75"/>
  <cols>
    <col min="1" max="16384" width="9.140625" style="73"/>
  </cols>
  <sheetData>
    <row r="1" spans="1:4" ht="18.75">
      <c r="A1" s="82" t="s">
        <v>152</v>
      </c>
      <c r="D1" s="163" t="s">
        <v>156</v>
      </c>
    </row>
    <row r="41" ht="13.5" customHeight="1"/>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5" fitToHeight="0" orientation="landscape" r:id="rId1"/>
  <headerFooter>
    <oddFooter>&amp;L&amp;F&amp;CPage &amp;P of &amp;N&amp;R&amp;D</oddFooter>
  </headerFooter>
  <drawing r:id="rId2"/>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H164"/>
  <sheetViews>
    <sheetView workbookViewId="0">
      <pane ySplit="6" topLeftCell="A45" activePane="bottomLeft" state="frozen"/>
      <selection pane="bottomLeft"/>
    </sheetView>
  </sheetViews>
  <sheetFormatPr defaultRowHeight="12.75"/>
  <cols>
    <col min="1" max="1" width="12.7109375" style="128" customWidth="1"/>
    <col min="2" max="2" width="12.7109375" style="130" customWidth="1"/>
    <col min="3" max="4" width="12.7109375" style="174" customWidth="1"/>
    <col min="5" max="16384" width="9.140625" style="73"/>
  </cols>
  <sheetData>
    <row r="1" spans="1:4" ht="13.5" customHeight="1">
      <c r="A1" s="82" t="s">
        <v>152</v>
      </c>
      <c r="C1" s="73"/>
      <c r="D1" s="73"/>
    </row>
    <row r="2" spans="1:4">
      <c r="A2" s="300"/>
      <c r="C2" s="73"/>
      <c r="D2" s="73"/>
    </row>
    <row r="3" spans="1:4">
      <c r="A3" s="439" t="s">
        <v>16</v>
      </c>
      <c r="C3" s="73"/>
      <c r="D3" s="73"/>
    </row>
    <row r="4" spans="1:4">
      <c r="A4" s="73"/>
      <c r="B4" s="73"/>
      <c r="C4" s="73"/>
      <c r="D4" s="73"/>
    </row>
    <row r="5" spans="1:4" ht="13.5" thickBot="1">
      <c r="B5" s="437" t="s">
        <v>178</v>
      </c>
      <c r="C5" s="405"/>
      <c r="D5" s="404"/>
    </row>
    <row r="6" spans="1:4" ht="26.25" thickBot="1">
      <c r="A6" s="136"/>
      <c r="B6" s="409" t="s">
        <v>181</v>
      </c>
      <c r="C6" s="463" t="s">
        <v>25</v>
      </c>
      <c r="D6" s="164" t="s">
        <v>7</v>
      </c>
    </row>
    <row r="7" spans="1:4">
      <c r="B7" s="459">
        <v>38504</v>
      </c>
      <c r="C7" s="167">
        <f>SUM(LegalAidJurisdictions!B7,LegalAidJurisdictions!D7,LegalAidJurisdictions!F7,LegalAidJurisdictions!H7,LegalAidJurisdictions!J7,LegalAidJurisdictions!L7)</f>
        <v>26407198.7698</v>
      </c>
      <c r="D7" s="599" t="e">
        <v>#N/A</v>
      </c>
    </row>
    <row r="8" spans="1:4">
      <c r="B8" s="460">
        <v>38596</v>
      </c>
      <c r="C8" s="169">
        <f>SUM(LegalAidJurisdictions!B8,LegalAidJurisdictions!D8,LegalAidJurisdictions!F8,LegalAidJurisdictions!H8,LegalAidJurisdictions!J8,LegalAidJurisdictions!L8)</f>
        <v>31032781.090000004</v>
      </c>
      <c r="D8" s="169" t="e">
        <v>#N/A</v>
      </c>
    </row>
    <row r="9" spans="1:4">
      <c r="B9" s="460">
        <v>38687</v>
      </c>
      <c r="C9" s="169">
        <f>SUM(LegalAidJurisdictions!B9,LegalAidJurisdictions!D9,LegalAidJurisdictions!F9,LegalAidJurisdictions!H9,LegalAidJurisdictions!J9,LegalAidJurisdictions!L9)</f>
        <v>23018566.089900002</v>
      </c>
      <c r="D9" s="169" t="e">
        <v>#N/A</v>
      </c>
    </row>
    <row r="10" spans="1:4">
      <c r="B10" s="460">
        <v>38777</v>
      </c>
      <c r="C10" s="169">
        <f>SUM(LegalAidJurisdictions!B10,LegalAidJurisdictions!D10,LegalAidJurisdictions!F10,LegalAidJurisdictions!H10,LegalAidJurisdictions!J10,LegalAidJurisdictions!L10)</f>
        <v>30519495.799899999</v>
      </c>
      <c r="D10" s="169" t="e">
        <v>#N/A</v>
      </c>
    </row>
    <row r="11" spans="1:4">
      <c r="B11" s="460">
        <v>38869</v>
      </c>
      <c r="C11" s="169">
        <f>SUM(LegalAidJurisdictions!B11,LegalAidJurisdictions!D11,LegalAidJurisdictions!F11,LegalAidJurisdictions!H11,LegalAidJurisdictions!J11,LegalAidJurisdictions!L11)</f>
        <v>31109400.25</v>
      </c>
      <c r="D11" s="169" t="e">
        <v>#N/A</v>
      </c>
    </row>
    <row r="12" spans="1:4">
      <c r="B12" s="460">
        <v>38961</v>
      </c>
      <c r="C12" s="169">
        <f>SUM(LegalAidJurisdictions!B12,LegalAidJurisdictions!D12,LegalAidJurisdictions!F12,LegalAidJurisdictions!H12,LegalAidJurisdictions!J12,LegalAidJurisdictions!L12)</f>
        <v>39368450.8499</v>
      </c>
      <c r="D12" s="169" t="e">
        <v>#N/A</v>
      </c>
    </row>
    <row r="13" spans="1:4">
      <c r="B13" s="460">
        <v>39052</v>
      </c>
      <c r="C13" s="169">
        <f>SUM(LegalAidJurisdictions!B13,LegalAidJurisdictions!D13,LegalAidJurisdictions!F13,LegalAidJurisdictions!H13,LegalAidJurisdictions!J13,LegalAidJurisdictions!L13)</f>
        <v>30156789.5</v>
      </c>
      <c r="D13" s="169" t="e">
        <v>#N/A</v>
      </c>
    </row>
    <row r="14" spans="1:4">
      <c r="B14" s="460">
        <v>39142</v>
      </c>
      <c r="C14" s="169">
        <f>SUM(LegalAidJurisdictions!B14,LegalAidJurisdictions!D14,LegalAidJurisdictions!F14,LegalAidJurisdictions!H14,LegalAidJurisdictions!J14,LegalAidJurisdictions!L14)</f>
        <v>42412173.000000007</v>
      </c>
      <c r="D14" s="169" t="e">
        <v>#N/A</v>
      </c>
    </row>
    <row r="15" spans="1:4">
      <c r="B15" s="460">
        <v>39234</v>
      </c>
      <c r="C15" s="169">
        <f>SUM(LegalAidJurisdictions!B15,LegalAidJurisdictions!D15,LegalAidJurisdictions!F15,LegalAidJurisdictions!H15,LegalAidJurisdictions!J15,LegalAidJurisdictions!L15)</f>
        <v>39617724.230000004</v>
      </c>
      <c r="D15" s="169" t="e">
        <v>#N/A</v>
      </c>
    </row>
    <row r="16" spans="1:4">
      <c r="B16" s="460">
        <v>39326</v>
      </c>
      <c r="C16" s="169">
        <f>SUM(LegalAidJurisdictions!B16,LegalAidJurisdictions!D16,LegalAidJurisdictions!F16,LegalAidJurisdictions!H16,LegalAidJurisdictions!J16,LegalAidJurisdictions!L16)</f>
        <v>42679838.75</v>
      </c>
      <c r="D16" s="169" t="e">
        <v>#N/A</v>
      </c>
    </row>
    <row r="17" spans="2:4">
      <c r="B17" s="460">
        <v>39417</v>
      </c>
      <c r="C17" s="169">
        <f>SUM(LegalAidJurisdictions!B17,LegalAidJurisdictions!D17,LegalAidJurisdictions!F17,LegalAidJurisdictions!H17,LegalAidJurisdictions!J17,LegalAidJurisdictions!L17)</f>
        <v>35981039.929899998</v>
      </c>
      <c r="D17" s="169" t="e">
        <v>#N/A</v>
      </c>
    </row>
    <row r="18" spans="2:4">
      <c r="B18" s="460">
        <v>39508</v>
      </c>
      <c r="C18" s="169">
        <f>SUM(LegalAidJurisdictions!B18,LegalAidJurisdictions!D18,LegalAidJurisdictions!F18,LegalAidJurisdictions!H18,LegalAidJurisdictions!J18,LegalAidJurisdictions!L18)</f>
        <v>49350367.449900001</v>
      </c>
      <c r="D18" s="169" t="e">
        <v>#N/A</v>
      </c>
    </row>
    <row r="19" spans="2:4">
      <c r="B19" s="460">
        <v>39600</v>
      </c>
      <c r="C19" s="169">
        <f>SUM(LegalAidJurisdictions!B10,LegalAidJurisdictions!D10,LegalAidJurisdictions!F10,LegalAidJurisdictions!H10,LegalAidJurisdictions!J10,LegalAidJurisdictions!L10)</f>
        <v>30519495.799899999</v>
      </c>
      <c r="D19" s="169" t="e">
        <v>#N/A</v>
      </c>
    </row>
    <row r="20" spans="2:4">
      <c r="B20" s="460">
        <v>39692</v>
      </c>
      <c r="C20" s="169">
        <f>SUM(LegalAidJurisdictions!B11,LegalAidJurisdictions!D11,LegalAidJurisdictions!F11,LegalAidJurisdictions!H11,LegalAidJurisdictions!J11,LegalAidJurisdictions!L11)</f>
        <v>31109400.25</v>
      </c>
      <c r="D20" s="169" t="e">
        <v>#N/A</v>
      </c>
    </row>
    <row r="21" spans="2:4">
      <c r="B21" s="460">
        <v>39783</v>
      </c>
      <c r="C21" s="169">
        <f>SUM(LegalAidJurisdictions!B12,LegalAidJurisdictions!D12,LegalAidJurisdictions!F12,LegalAidJurisdictions!H12,LegalAidJurisdictions!J12,LegalAidJurisdictions!L12)</f>
        <v>39368450.8499</v>
      </c>
      <c r="D21" s="169" t="e">
        <v>#N/A</v>
      </c>
    </row>
    <row r="22" spans="2:4">
      <c r="B22" s="460">
        <v>39873</v>
      </c>
      <c r="C22" s="169">
        <f>SUM(LegalAidJurisdictions!B13,LegalAidJurisdictions!D13,LegalAidJurisdictions!F13,LegalAidJurisdictions!H13,LegalAidJurisdictions!J13,LegalAidJurisdictions!L13)</f>
        <v>30156789.5</v>
      </c>
      <c r="D22" s="169" t="e">
        <v>#N/A</v>
      </c>
    </row>
    <row r="23" spans="2:4">
      <c r="B23" s="460">
        <v>39965</v>
      </c>
      <c r="C23" s="169">
        <f>SUM(LegalAidJurisdictions!B14,LegalAidJurisdictions!D14,LegalAidJurisdictions!F14,LegalAidJurisdictions!H14,LegalAidJurisdictions!J14,LegalAidJurisdictions!L14)</f>
        <v>42412173.000000007</v>
      </c>
      <c r="D23" s="169" t="e">
        <v>#N/A</v>
      </c>
    </row>
    <row r="24" spans="2:4">
      <c r="B24" s="460">
        <v>40057</v>
      </c>
      <c r="C24" s="169">
        <f>SUM(LegalAidJurisdictions!B15,LegalAidJurisdictions!D15,LegalAidJurisdictions!F15,LegalAidJurisdictions!H15,LegalAidJurisdictions!J15,LegalAidJurisdictions!L15)</f>
        <v>39617724.230000004</v>
      </c>
      <c r="D24" s="169" t="e">
        <v>#N/A</v>
      </c>
    </row>
    <row r="25" spans="2:4">
      <c r="B25" s="460">
        <v>40148</v>
      </c>
      <c r="C25" s="169">
        <f>SUM(LegalAidJurisdictions!B16,LegalAidJurisdictions!D16,LegalAidJurisdictions!F16,LegalAidJurisdictions!H16,LegalAidJurisdictions!J16,LegalAidJurisdictions!L16)</f>
        <v>42679838.75</v>
      </c>
      <c r="D25" s="169" t="e">
        <v>#N/A</v>
      </c>
    </row>
    <row r="26" spans="2:4">
      <c r="B26" s="460">
        <v>40238</v>
      </c>
      <c r="C26" s="169">
        <f>SUM(LegalAidJurisdictions!B17,LegalAidJurisdictions!D17,LegalAidJurisdictions!F17,LegalAidJurisdictions!H17,LegalAidJurisdictions!J17,LegalAidJurisdictions!L17)</f>
        <v>35981039.929899998</v>
      </c>
      <c r="D26" s="169" t="e">
        <v>#N/A</v>
      </c>
    </row>
    <row r="27" spans="2:4">
      <c r="B27" s="460">
        <v>40330</v>
      </c>
      <c r="C27" s="169">
        <f>SUM(LegalAidJurisdictions!B18,LegalAidJurisdictions!D18,LegalAidJurisdictions!F18,LegalAidJurisdictions!H18,LegalAidJurisdictions!J18,LegalAidJurisdictions!L18)</f>
        <v>49350367.449900001</v>
      </c>
      <c r="D27" s="169" t="e">
        <v>#N/A</v>
      </c>
    </row>
    <row r="28" spans="2:4">
      <c r="B28" s="460">
        <v>40422</v>
      </c>
      <c r="C28" s="169">
        <f>SUM(LegalAidJurisdictions!B19,LegalAidJurisdictions!D19,LegalAidJurisdictions!F19,LegalAidJurisdictions!H19,LegalAidJurisdictions!J19,LegalAidJurisdictions!L19)</f>
        <v>42026877.619900003</v>
      </c>
      <c r="D28" s="169" t="e">
        <v>#N/A</v>
      </c>
    </row>
    <row r="29" spans="2:4">
      <c r="B29" s="460">
        <v>40513</v>
      </c>
      <c r="C29" s="169">
        <f>SUM(LegalAidJurisdictions!B20,LegalAidJurisdictions!D20,LegalAidJurisdictions!F20,LegalAidJurisdictions!H20,LegalAidJurisdictions!J20,LegalAidJurisdictions!L20)</f>
        <v>41828976.889999993</v>
      </c>
      <c r="D29" s="169" t="e">
        <v>#N/A</v>
      </c>
    </row>
    <row r="30" spans="2:4">
      <c r="B30" s="460">
        <v>40603</v>
      </c>
      <c r="C30" s="169">
        <f>SUM(LegalAidJurisdictions!B21,LegalAidJurisdictions!D21,LegalAidJurisdictions!F21,LegalAidJurisdictions!H21,LegalAidJurisdictions!J21,LegalAidJurisdictions!L21)</f>
        <v>39863900.550000004</v>
      </c>
      <c r="D30" s="169" t="e">
        <v>#N/A</v>
      </c>
    </row>
    <row r="31" spans="2:4">
      <c r="B31" s="460">
        <v>40695</v>
      </c>
      <c r="C31" s="169">
        <f>SUM(LegalAidJurisdictions!B22,LegalAidJurisdictions!D22,LegalAidJurisdictions!F22,LegalAidJurisdictions!H22,LegalAidJurisdictions!J22,LegalAidJurisdictions!L22)</f>
        <v>36629816.0999</v>
      </c>
      <c r="D31" s="169" t="e">
        <v>#N/A</v>
      </c>
    </row>
    <row r="32" spans="2:4">
      <c r="B32" s="460">
        <v>40787</v>
      </c>
      <c r="C32" s="169">
        <f>SUM(LegalAidJurisdictions!B23,LegalAidJurisdictions!D23,LegalAidJurisdictions!F23,LegalAidJurisdictions!H23,LegalAidJurisdictions!J23,LegalAidJurisdictions!L23)</f>
        <v>38196820.029899999</v>
      </c>
      <c r="D32" s="169" t="e">
        <v>#N/A</v>
      </c>
    </row>
    <row r="33" spans="2:8">
      <c r="B33" s="460">
        <v>40878</v>
      </c>
      <c r="C33" s="169">
        <f>SUM(LegalAidJurisdictions!B24,LegalAidJurisdictions!D24,LegalAidJurisdictions!F24,LegalAidJurisdictions!H24,LegalAidJurisdictions!J24,LegalAidJurisdictions!L24)</f>
        <v>35740853.389800005</v>
      </c>
      <c r="D33" s="169" t="e">
        <v>#N/A</v>
      </c>
    </row>
    <row r="34" spans="2:8">
      <c r="B34" s="460">
        <v>40969</v>
      </c>
      <c r="C34" s="169">
        <f>SUM(LegalAidJurisdictions!B25,LegalAidJurisdictions!D25,LegalAidJurisdictions!F25,LegalAidJurisdictions!H25,LegalAidJurisdictions!J25,LegalAidJurisdictions!L25)</f>
        <v>30188192.23</v>
      </c>
      <c r="D34" s="169" t="e">
        <v>#N/A</v>
      </c>
    </row>
    <row r="35" spans="2:8">
      <c r="B35" s="460">
        <v>41061</v>
      </c>
      <c r="C35" s="169">
        <f>SUM(LegalAidJurisdictions!B26,LegalAidJurisdictions!D26,LegalAidJurisdictions!F26,LegalAidJurisdictions!H26,LegalAidJurisdictions!J26,LegalAidJurisdictions!L26)</f>
        <v>34201948.549799994</v>
      </c>
      <c r="D35" s="169" t="e">
        <v>#N/A</v>
      </c>
    </row>
    <row r="36" spans="2:8">
      <c r="B36" s="460">
        <v>41153</v>
      </c>
      <c r="C36" s="169">
        <f>SUM(LegalAidJurisdictions!B27,LegalAidJurisdictions!D27,LegalAidJurisdictions!F27,LegalAidJurisdictions!H27,LegalAidJurisdictions!J27,LegalAidJurisdictions!L27)</f>
        <v>32102534.309999999</v>
      </c>
      <c r="D36" s="169" t="e">
        <v>#N/A</v>
      </c>
      <c r="H36" s="172"/>
    </row>
    <row r="37" spans="2:8">
      <c r="B37" s="460">
        <v>41244</v>
      </c>
      <c r="C37" s="169">
        <f>SUM(LegalAidJurisdictions!B28,LegalAidJurisdictions!D28,LegalAidJurisdictions!F28,LegalAidJurisdictions!H28,LegalAidJurisdictions!J28,LegalAidJurisdictions!L28)</f>
        <v>34301618.219899997</v>
      </c>
      <c r="D37" s="169" t="e">
        <v>#N/A</v>
      </c>
    </row>
    <row r="38" spans="2:8">
      <c r="B38" s="460">
        <v>41334</v>
      </c>
      <c r="C38" s="169">
        <f>SUM(LegalAidJurisdictions!B29,LegalAidJurisdictions!D29,LegalAidJurisdictions!F29,LegalAidJurisdictions!H29,LegalAidJurisdictions!J29,LegalAidJurisdictions!L29)</f>
        <v>24566035.489999995</v>
      </c>
      <c r="D38" s="169" t="e">
        <v>#N/A</v>
      </c>
    </row>
    <row r="39" spans="2:8">
      <c r="B39" s="460">
        <v>41426</v>
      </c>
      <c r="C39" s="169">
        <f>SUM(LegalAidJurisdictions!B30,LegalAidJurisdictions!D30,LegalAidJurisdictions!F30,LegalAidJurisdictions!H30,LegalAidJurisdictions!J30,LegalAidJurisdictions!L30)</f>
        <v>21231877.759973917</v>
      </c>
      <c r="D39" s="169" t="e">
        <v>#N/A</v>
      </c>
    </row>
    <row r="40" spans="2:8">
      <c r="B40" s="460">
        <v>41518</v>
      </c>
      <c r="C40" s="169">
        <f>SUM(LegalAidJurisdictions!B31,LegalAidJurisdictions!D31,LegalAidJurisdictions!F31,LegalAidJurisdictions!H31,LegalAidJurisdictions!J31,LegalAidJurisdictions!L31)</f>
        <v>29279820.999900002</v>
      </c>
      <c r="D40" s="169" t="e">
        <v>#N/A</v>
      </c>
    </row>
    <row r="41" spans="2:8">
      <c r="B41" s="460">
        <v>41609</v>
      </c>
      <c r="C41" s="169">
        <f>SUM(LegalAidJurisdictions!B32,LegalAidJurisdictions!D32,LegalAidJurisdictions!F32,LegalAidJurisdictions!H32,LegalAidJurisdictions!J32,LegalAidJurisdictions!L32)</f>
        <v>33894141.019900002</v>
      </c>
      <c r="D41" s="169" t="e">
        <v>#N/A</v>
      </c>
    </row>
    <row r="42" spans="2:8">
      <c r="B42" s="460">
        <v>41699</v>
      </c>
      <c r="C42" s="169">
        <f>SUM(LegalAidJurisdictions!B33,LegalAidJurisdictions!D33,LegalAidJurisdictions!F33,LegalAidJurisdictions!H33,LegalAidJurisdictions!J33,LegalAidJurisdictions!L33)</f>
        <v>26767468.449999999</v>
      </c>
      <c r="D42" s="169" t="e">
        <v>#N/A</v>
      </c>
    </row>
    <row r="43" spans="2:8">
      <c r="B43" s="460">
        <v>41791</v>
      </c>
      <c r="C43" s="169">
        <f>SUM(LegalAidJurisdictions!B34,LegalAidJurisdictions!D34,LegalAidJurisdictions!F34,LegalAidJurisdictions!H34,LegalAidJurisdictions!J34,LegalAidJurisdictions!L34)</f>
        <v>29380095.339999996</v>
      </c>
      <c r="D43" s="169" t="e">
        <v>#N/A</v>
      </c>
    </row>
    <row r="44" spans="2:8">
      <c r="B44" s="460">
        <v>41883</v>
      </c>
      <c r="C44" s="169">
        <f>SUM(LegalAidJurisdictions!B35,LegalAidJurisdictions!D35,LegalAidJurisdictions!F35,LegalAidJurisdictions!H35,LegalAidJurisdictions!J35,LegalAidJurisdictions!L35)</f>
        <v>31573567.98</v>
      </c>
      <c r="D44" s="169" t="e">
        <v>#N/A</v>
      </c>
    </row>
    <row r="45" spans="2:8">
      <c r="B45" s="460">
        <v>41974</v>
      </c>
      <c r="C45" s="169">
        <f>SUM(LegalAidJurisdictions!B36,LegalAidJurisdictions!D36,LegalAidJurisdictions!F36,LegalAidJurisdictions!H36,LegalAidJurisdictions!J36,LegalAidJurisdictions!L36)</f>
        <v>34972779.420000002</v>
      </c>
      <c r="D45" s="169" t="e">
        <v>#N/A</v>
      </c>
    </row>
    <row r="46" spans="2:8">
      <c r="B46" s="460">
        <v>42064</v>
      </c>
      <c r="C46" s="169">
        <f>SUM(LegalAidJurisdictions!B37,LegalAidJurisdictions!D37,LegalAidJurisdictions!F37,LegalAidJurisdictions!H37,LegalAidJurisdictions!J37,LegalAidJurisdictions!L37)</f>
        <v>27948362.509900004</v>
      </c>
      <c r="D46" s="169" t="e">
        <v>#N/A</v>
      </c>
    </row>
    <row r="47" spans="2:8">
      <c r="B47" s="460">
        <v>42156</v>
      </c>
      <c r="C47" s="169">
        <f>SUM(LegalAidJurisdictions!B38,LegalAidJurisdictions!D38,LegalAidJurisdictions!F38,LegalAidJurisdictions!H38,LegalAidJurisdictions!J38,LegalAidJurisdictions!L38)</f>
        <v>35865344.560000002</v>
      </c>
      <c r="D47" s="169" t="e">
        <v>#N/A</v>
      </c>
    </row>
    <row r="48" spans="2:8">
      <c r="B48" s="460">
        <v>42248</v>
      </c>
      <c r="C48" s="169">
        <f>SUM(LegalAidJurisdictions!B39,LegalAidJurisdictions!D39,LegalAidJurisdictions!F39,LegalAidJurisdictions!H39,LegalAidJurisdictions!J39,LegalAidJurisdictions!L39)</f>
        <v>34323555.329999998</v>
      </c>
      <c r="D48" s="169"/>
    </row>
    <row r="49" spans="2:6">
      <c r="B49" s="460">
        <v>42339</v>
      </c>
      <c r="C49" s="169">
        <f>SUM(LegalAidJurisdictions!B40,LegalAidJurisdictions!D40,LegalAidJurisdictions!F40,LegalAidJurisdictions!H40,LegalAidJurisdictions!J40,LegalAidJurisdictions!L40)</f>
        <v>35339121.00999999</v>
      </c>
      <c r="D49" s="169"/>
    </row>
    <row r="50" spans="2:6">
      <c r="B50" s="460">
        <v>42430</v>
      </c>
      <c r="C50" s="169">
        <f>SUM(LegalAidJurisdictions!B41,LegalAidJurisdictions!D41,LegalAidJurisdictions!F41,LegalAidJurisdictions!H41,LegalAidJurisdictions!J41,LegalAidJurisdictions!L41)</f>
        <v>29103084.319999997</v>
      </c>
      <c r="D50" s="169"/>
      <c r="F50" s="111"/>
    </row>
    <row r="51" spans="2:6">
      <c r="B51" s="460">
        <v>42522</v>
      </c>
      <c r="C51" s="169">
        <f>SUM(LegalAidJurisdictions!B42,LegalAidJurisdictions!D42,LegalAidJurisdictions!F42,LegalAidJurisdictions!H42,LegalAidJurisdictions!J42,LegalAidJurisdictions!L42)</f>
        <v>38700998.489999995</v>
      </c>
      <c r="D51" s="169"/>
      <c r="F51" s="585"/>
    </row>
    <row r="52" spans="2:6">
      <c r="B52" s="460">
        <v>42614</v>
      </c>
      <c r="C52" s="169">
        <v>37157173.25</v>
      </c>
      <c r="D52" s="676">
        <v>37412702.999885961</v>
      </c>
    </row>
    <row r="53" spans="2:6">
      <c r="B53" s="460">
        <v>42705</v>
      </c>
      <c r="C53" s="169">
        <v>40716332</v>
      </c>
      <c r="D53" s="676">
        <v>38903088.785250656</v>
      </c>
    </row>
    <row r="54" spans="2:6">
      <c r="B54" s="460">
        <v>42795</v>
      </c>
      <c r="C54" s="169"/>
      <c r="D54" s="676">
        <v>31792871.947595291</v>
      </c>
    </row>
    <row r="55" spans="2:6">
      <c r="B55" s="460">
        <v>42887</v>
      </c>
      <c r="C55" s="169"/>
      <c r="D55" s="676">
        <v>39917220.779031493</v>
      </c>
    </row>
    <row r="56" spans="2:6">
      <c r="B56" s="460">
        <v>42979</v>
      </c>
      <c r="C56" s="169"/>
      <c r="D56" s="676">
        <v>40297434.862841845</v>
      </c>
    </row>
    <row r="57" spans="2:6">
      <c r="B57" s="460">
        <v>43070</v>
      </c>
      <c r="C57" s="169"/>
      <c r="D57" s="676">
        <v>39832391.674903482</v>
      </c>
    </row>
    <row r="58" spans="2:6">
      <c r="B58" s="460">
        <v>43160</v>
      </c>
      <c r="C58" s="169"/>
      <c r="D58" s="676">
        <v>32796811.193194889</v>
      </c>
    </row>
    <row r="59" spans="2:6">
      <c r="B59" s="460">
        <v>43252</v>
      </c>
      <c r="C59" s="169"/>
      <c r="D59" s="676">
        <v>40796515.566442691</v>
      </c>
    </row>
    <row r="60" spans="2:6">
      <c r="B60" s="460">
        <v>43344</v>
      </c>
      <c r="C60" s="169"/>
      <c r="D60" s="676">
        <v>41303616.075906888</v>
      </c>
    </row>
    <row r="61" spans="2:6">
      <c r="B61" s="460">
        <v>43435</v>
      </c>
      <c r="C61" s="169"/>
      <c r="D61" s="676">
        <v>41093195.537186585</v>
      </c>
    </row>
    <row r="62" spans="2:6">
      <c r="B62" s="460">
        <v>43525</v>
      </c>
      <c r="C62" s="169"/>
      <c r="D62" s="676">
        <v>33881992.704565994</v>
      </c>
    </row>
    <row r="63" spans="2:6">
      <c r="B63" s="460">
        <v>43617</v>
      </c>
      <c r="C63" s="169"/>
      <c r="D63" s="676">
        <v>41985538.541786566</v>
      </c>
    </row>
    <row r="64" spans="2:6">
      <c r="B64" s="460">
        <v>43709</v>
      </c>
      <c r="C64" s="169"/>
      <c r="D64" s="677">
        <v>41825787.828871839</v>
      </c>
    </row>
    <row r="65" spans="2:5">
      <c r="B65" s="460">
        <v>43800</v>
      </c>
      <c r="C65" s="169"/>
      <c r="D65" s="677">
        <v>41651781.85199295</v>
      </c>
    </row>
    <row r="66" spans="2:5">
      <c r="B66" s="460">
        <v>43891</v>
      </c>
      <c r="C66" s="600"/>
      <c r="D66" s="677">
        <v>34238686.187677279</v>
      </c>
    </row>
    <row r="67" spans="2:5">
      <c r="B67" s="460">
        <v>43983</v>
      </c>
      <c r="C67" s="600"/>
      <c r="D67" s="678">
        <v>42678346.843079463</v>
      </c>
    </row>
    <row r="68" spans="2:5">
      <c r="B68" s="460">
        <v>44075</v>
      </c>
      <c r="C68" s="600"/>
      <c r="D68" s="679">
        <v>42711108.947398923</v>
      </c>
      <c r="E68" s="110"/>
    </row>
    <row r="69" spans="2:5">
      <c r="B69" s="460">
        <v>44166</v>
      </c>
      <c r="C69" s="600"/>
      <c r="D69" s="679">
        <v>42493038.286594748</v>
      </c>
      <c r="E69" s="110"/>
    </row>
    <row r="70" spans="2:5">
      <c r="B70" s="460">
        <v>44256</v>
      </c>
      <c r="C70" s="600"/>
      <c r="D70" s="679">
        <v>35007266.890445746</v>
      </c>
      <c r="E70" s="110"/>
    </row>
    <row r="71" spans="2:5" ht="13.5" thickBot="1">
      <c r="B71" s="461">
        <v>44348</v>
      </c>
      <c r="C71" s="624"/>
      <c r="D71" s="680">
        <v>43534242.896683484</v>
      </c>
      <c r="E71" s="110"/>
    </row>
    <row r="72" spans="2:5">
      <c r="B72" s="108"/>
      <c r="C72" s="172"/>
      <c r="D72" s="172"/>
      <c r="E72" s="110"/>
    </row>
    <row r="73" spans="2:5">
      <c r="B73" s="108"/>
      <c r="C73" s="172"/>
      <c r="D73" s="172"/>
      <c r="E73" s="110"/>
    </row>
    <row r="74" spans="2:5">
      <c r="B74" s="108"/>
      <c r="C74" s="172"/>
      <c r="D74" s="172"/>
      <c r="E74" s="110"/>
    </row>
    <row r="75" spans="2:5">
      <c r="B75" s="108"/>
      <c r="C75" s="172"/>
      <c r="D75" s="172"/>
      <c r="E75" s="110"/>
    </row>
    <row r="76" spans="2:5">
      <c r="B76" s="108"/>
      <c r="C76" s="172"/>
      <c r="D76" s="172"/>
      <c r="E76" s="110"/>
    </row>
    <row r="77" spans="2:5">
      <c r="B77" s="108"/>
      <c r="C77" s="172"/>
      <c r="D77" s="172"/>
      <c r="E77" s="110"/>
    </row>
    <row r="78" spans="2:5">
      <c r="B78" s="108"/>
      <c r="C78" s="172"/>
      <c r="D78" s="172"/>
      <c r="E78" s="110"/>
    </row>
    <row r="79" spans="2:5">
      <c r="B79" s="108"/>
      <c r="C79" s="172"/>
      <c r="D79" s="172"/>
      <c r="E79" s="110"/>
    </row>
    <row r="80" spans="2:5">
      <c r="B80" s="173"/>
      <c r="C80" s="172"/>
      <c r="D80" s="172"/>
      <c r="E80" s="110"/>
    </row>
    <row r="81" spans="2:5">
      <c r="B81" s="173"/>
      <c r="C81" s="172"/>
      <c r="D81" s="172"/>
      <c r="E81" s="110"/>
    </row>
    <row r="82" spans="2:5">
      <c r="B82" s="173"/>
      <c r="C82" s="172"/>
      <c r="D82" s="172"/>
      <c r="E82" s="110"/>
    </row>
    <row r="83" spans="2:5">
      <c r="B83" s="173"/>
      <c r="C83" s="172"/>
      <c r="D83" s="172"/>
      <c r="E83" s="110"/>
    </row>
    <row r="84" spans="2:5">
      <c r="B84" s="173"/>
      <c r="C84" s="172"/>
      <c r="D84" s="172"/>
      <c r="E84" s="110"/>
    </row>
    <row r="148" spans="1:4" s="110" customFormat="1">
      <c r="A148" s="175"/>
      <c r="B148" s="173"/>
      <c r="C148" s="172"/>
      <c r="D148" s="172"/>
    </row>
    <row r="149" spans="1:4" s="110" customFormat="1">
      <c r="A149" s="175"/>
      <c r="B149" s="173"/>
      <c r="C149" s="172"/>
      <c r="D149" s="172"/>
    </row>
    <row r="150" spans="1:4" s="110" customFormat="1">
      <c r="A150" s="175"/>
      <c r="B150" s="173"/>
      <c r="C150" s="172"/>
      <c r="D150" s="172"/>
    </row>
    <row r="151" spans="1:4" s="110" customFormat="1">
      <c r="A151" s="175"/>
      <c r="B151" s="173"/>
      <c r="C151" s="172"/>
      <c r="D151" s="172"/>
    </row>
    <row r="152" spans="1:4" s="110" customFormat="1">
      <c r="A152" s="175"/>
      <c r="B152" s="173"/>
      <c r="C152" s="172"/>
      <c r="D152" s="172"/>
    </row>
    <row r="153" spans="1:4" s="110" customFormat="1">
      <c r="A153" s="175"/>
      <c r="B153" s="173"/>
      <c r="C153" s="172"/>
      <c r="D153" s="172"/>
    </row>
    <row r="154" spans="1:4" s="110" customFormat="1">
      <c r="A154" s="175"/>
      <c r="B154" s="173"/>
      <c r="C154" s="172"/>
      <c r="D154" s="172"/>
    </row>
    <row r="155" spans="1:4" s="110" customFormat="1">
      <c r="A155" s="175"/>
      <c r="B155" s="173"/>
      <c r="C155" s="172"/>
      <c r="D155" s="172"/>
    </row>
    <row r="156" spans="1:4" s="110" customFormat="1">
      <c r="A156" s="175"/>
      <c r="B156" s="173"/>
      <c r="C156" s="172"/>
      <c r="D156" s="172"/>
    </row>
    <row r="157" spans="1:4" s="110" customFormat="1">
      <c r="A157" s="175"/>
      <c r="B157" s="173"/>
      <c r="C157" s="172"/>
      <c r="D157" s="172"/>
    </row>
    <row r="158" spans="1:4" s="110" customFormat="1">
      <c r="A158" s="175"/>
      <c r="B158" s="173"/>
      <c r="C158" s="172"/>
      <c r="D158" s="172"/>
    </row>
    <row r="159" spans="1:4" s="110" customFormat="1">
      <c r="A159" s="175"/>
      <c r="B159" s="173"/>
      <c r="C159" s="172"/>
      <c r="D159" s="172"/>
    </row>
    <row r="160" spans="1:4" s="110" customFormat="1">
      <c r="A160" s="175"/>
      <c r="B160" s="173"/>
      <c r="C160" s="172"/>
      <c r="D160" s="172"/>
    </row>
    <row r="161" spans="1:4" s="110" customFormat="1">
      <c r="A161" s="175"/>
      <c r="B161" s="173"/>
      <c r="C161" s="172"/>
      <c r="D161" s="172"/>
    </row>
    <row r="162" spans="1:4" s="110" customFormat="1">
      <c r="A162" s="175"/>
      <c r="B162" s="173"/>
      <c r="C162" s="172"/>
      <c r="D162" s="172"/>
    </row>
    <row r="163" spans="1:4" s="110" customFormat="1">
      <c r="A163" s="175"/>
      <c r="B163" s="173"/>
      <c r="C163" s="172"/>
      <c r="D163" s="172"/>
    </row>
    <row r="164" spans="1:4" s="110" customFormat="1">
      <c r="A164" s="175"/>
      <c r="B164" s="173"/>
      <c r="C164" s="172"/>
      <c r="D164" s="172"/>
    </row>
  </sheetData>
  <conditionalFormatting sqref="C7:D63 C8:C67">
    <cfRule type="containsErrors" dxfId="11" priority="2">
      <formula>ISERROR(C7)</formula>
    </cfRule>
  </conditionalFormatting>
  <conditionalFormatting sqref="H36">
    <cfRule type="containsErrors" dxfId="10" priority="1">
      <formula>ISERROR(H36)</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99" fitToHeight="0" orientation="landscape" r:id="rId1"/>
  <headerFooter>
    <oddFooter>&amp;L&amp;F&amp;CPage &amp;P of &amp;N&amp;R&amp;D</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B62"/>
  <sheetViews>
    <sheetView workbookViewId="0"/>
  </sheetViews>
  <sheetFormatPr defaultRowHeight="12.75"/>
  <cols>
    <col min="1" max="1" width="16.42578125" style="182" customWidth="1"/>
    <col min="2" max="2" width="11.140625" style="183" bestFit="1" customWidth="1"/>
    <col min="3" max="3" width="12.7109375" style="183" customWidth="1"/>
    <col min="4" max="4" width="11.140625" style="183" bestFit="1" customWidth="1"/>
    <col min="5" max="5" width="12.42578125" style="183" customWidth="1"/>
    <col min="6" max="6" width="14.42578125" style="183" customWidth="1"/>
    <col min="7" max="7" width="12" style="183" customWidth="1"/>
    <col min="8" max="8" width="15" style="183" customWidth="1"/>
    <col min="9" max="9" width="12.140625" style="183" customWidth="1"/>
    <col min="10" max="10" width="16.5703125" style="183" customWidth="1"/>
    <col min="11" max="11" width="12.28515625" style="183" customWidth="1"/>
    <col min="12" max="12" width="9.28515625" style="183" bestFit="1" customWidth="1"/>
    <col min="13" max="13" width="11.28515625" style="183" customWidth="1"/>
    <col min="14" max="14" width="9.28515625" style="183" customWidth="1"/>
    <col min="15" max="15" width="11.140625" style="73" bestFit="1" customWidth="1"/>
    <col min="16" max="16" width="25.42578125" style="73" customWidth="1"/>
    <col min="17" max="18" width="11.140625" style="73" bestFit="1" customWidth="1"/>
    <col min="19" max="19" width="10.28515625" style="73" bestFit="1" customWidth="1"/>
    <col min="20" max="20" width="11.140625" style="73" bestFit="1" customWidth="1"/>
    <col min="21" max="21" width="16.5703125" style="73" customWidth="1"/>
    <col min="22" max="22" width="18" style="73" customWidth="1"/>
    <col min="23" max="23" width="12.140625" style="73" bestFit="1" customWidth="1"/>
    <col min="24" max="16384" width="9.140625" style="73"/>
  </cols>
  <sheetData>
    <row r="1" spans="1:23">
      <c r="A1" s="82" t="s">
        <v>152</v>
      </c>
    </row>
    <row r="2" spans="1:23">
      <c r="A2" s="82"/>
    </row>
    <row r="3" spans="1:23">
      <c r="A3" s="439" t="s">
        <v>198</v>
      </c>
    </row>
    <row r="4" spans="1:23" ht="13.5" thickBot="1"/>
    <row r="5" spans="1:23" s="245" customFormat="1">
      <c r="A5" s="466"/>
      <c r="B5" s="773" t="s">
        <v>19</v>
      </c>
      <c r="C5" s="774"/>
      <c r="D5" s="774" t="s">
        <v>20</v>
      </c>
      <c r="E5" s="774"/>
      <c r="F5" s="774" t="s">
        <v>21</v>
      </c>
      <c r="G5" s="774"/>
      <c r="H5" s="774" t="s">
        <v>22</v>
      </c>
      <c r="I5" s="774"/>
      <c r="J5" s="774" t="s">
        <v>23</v>
      </c>
      <c r="K5" s="774"/>
      <c r="L5" s="774" t="s">
        <v>24</v>
      </c>
      <c r="M5" s="774"/>
      <c r="N5" s="597"/>
    </row>
    <row r="6" spans="1:23" s="317" customFormat="1" ht="13.5" thickBot="1">
      <c r="A6" s="467" t="s">
        <v>181</v>
      </c>
      <c r="B6" s="464" t="s">
        <v>25</v>
      </c>
      <c r="C6" s="465" t="s">
        <v>7</v>
      </c>
      <c r="D6" s="464" t="s">
        <v>25</v>
      </c>
      <c r="E6" s="465" t="s">
        <v>7</v>
      </c>
      <c r="F6" s="464" t="s">
        <v>25</v>
      </c>
      <c r="G6" s="465" t="s">
        <v>7</v>
      </c>
      <c r="H6" s="464" t="s">
        <v>25</v>
      </c>
      <c r="I6" s="465" t="s">
        <v>7</v>
      </c>
      <c r="J6" s="464" t="s">
        <v>25</v>
      </c>
      <c r="K6" s="465" t="s">
        <v>7</v>
      </c>
      <c r="L6" s="464" t="s">
        <v>25</v>
      </c>
      <c r="M6" s="465" t="s">
        <v>7</v>
      </c>
      <c r="N6" s="568"/>
    </row>
    <row r="7" spans="1:23">
      <c r="A7" s="459">
        <v>39326</v>
      </c>
      <c r="B7" s="185">
        <v>14360708.09</v>
      </c>
      <c r="C7" s="186"/>
      <c r="D7" s="183">
        <v>6984186.160000002</v>
      </c>
      <c r="E7" s="186"/>
      <c r="F7" s="183">
        <v>1944906.7500000002</v>
      </c>
      <c r="G7" s="186"/>
      <c r="H7" s="183">
        <v>858038.9</v>
      </c>
      <c r="I7" s="186"/>
      <c r="J7" s="183">
        <v>2137034.5098999999</v>
      </c>
      <c r="K7" s="186"/>
      <c r="L7" s="183">
        <v>122324.35990000001</v>
      </c>
      <c r="M7" s="186"/>
      <c r="N7" s="598"/>
    </row>
    <row r="8" spans="1:23" ht="13.5" thickBot="1">
      <c r="A8" s="460">
        <v>39417</v>
      </c>
      <c r="B8" s="187">
        <v>14374318.390000001</v>
      </c>
      <c r="C8" s="186"/>
      <c r="D8" s="183">
        <v>7473282.1600000001</v>
      </c>
      <c r="E8" s="186"/>
      <c r="F8" s="183">
        <v>2004785.8199999998</v>
      </c>
      <c r="G8" s="186"/>
      <c r="H8" s="183">
        <v>5045000.1900000004</v>
      </c>
      <c r="I8" s="186"/>
      <c r="J8" s="183">
        <v>2016922.7999999998</v>
      </c>
      <c r="K8" s="186"/>
      <c r="L8" s="183">
        <v>118471.73000000001</v>
      </c>
      <c r="M8" s="186"/>
      <c r="N8" s="598"/>
    </row>
    <row r="9" spans="1:23" ht="13.5" thickBot="1">
      <c r="A9" s="460">
        <v>39508</v>
      </c>
      <c r="B9" s="187">
        <v>11066136.190000001</v>
      </c>
      <c r="C9" s="186"/>
      <c r="D9" s="183">
        <v>6413737.4299999997</v>
      </c>
      <c r="E9" s="186"/>
      <c r="F9" s="183">
        <v>967048.57</v>
      </c>
      <c r="G9" s="186"/>
      <c r="H9" s="183">
        <v>2362289.7599999998</v>
      </c>
      <c r="I9" s="186"/>
      <c r="J9" s="183">
        <v>2080580.0499</v>
      </c>
      <c r="K9" s="186"/>
      <c r="L9" s="183">
        <v>128774.09000000001</v>
      </c>
      <c r="M9" s="186"/>
      <c r="N9" s="598"/>
      <c r="P9" s="561"/>
      <c r="Q9" s="285" t="s">
        <v>77</v>
      </c>
      <c r="R9" s="563" t="s">
        <v>20</v>
      </c>
      <c r="S9" s="563" t="s">
        <v>21</v>
      </c>
      <c r="T9" s="563" t="s">
        <v>78</v>
      </c>
      <c r="U9" s="563" t="s">
        <v>29</v>
      </c>
      <c r="V9" s="564" t="s">
        <v>30</v>
      </c>
      <c r="W9" s="566" t="s">
        <v>63</v>
      </c>
    </row>
    <row r="10" spans="1:23">
      <c r="A10" s="460">
        <v>39600</v>
      </c>
      <c r="B10" s="187">
        <v>14853126.059999999</v>
      </c>
      <c r="C10" s="186"/>
      <c r="D10" s="183">
        <v>8753604.8800000008</v>
      </c>
      <c r="E10" s="186"/>
      <c r="F10" s="183">
        <v>1858188.03</v>
      </c>
      <c r="G10" s="186"/>
      <c r="H10" s="183">
        <v>2696994.1100000003</v>
      </c>
      <c r="I10" s="186"/>
      <c r="J10" s="183">
        <v>2229311.7799999998</v>
      </c>
      <c r="K10" s="186"/>
      <c r="L10" s="183">
        <v>128270.9399</v>
      </c>
      <c r="M10" s="186"/>
      <c r="N10" s="598"/>
      <c r="P10" s="153" t="s">
        <v>232</v>
      </c>
      <c r="Q10" s="567">
        <f>SUM(INDEX(B7:B62,MATCH(EDATE(About!$C$34,-9),$A$7:$A$62,0)):INDEX( B7:B62,MATCH(About!$C$34, $A$7:$A$62,0)))</f>
        <v>60186339.260000005</v>
      </c>
      <c r="R10" s="568">
        <f>SUM(INDEX(D7:D62,MATCH(EDATE(About!$C$34,-9),$A$7:$A$62,0)):INDEX( D7:D62,MATCH(About!$C$34, $A$7:$A$62,0)))</f>
        <v>44520482.18</v>
      </c>
      <c r="S10" s="568">
        <f>SUM(INDEX(F7:F62,MATCH(EDATE(About!$C$34,-9),$A$7:$A$62,0)):INDEX( F7:F62,MATCH(About!$C$34, $A$7:$A$62,0)))</f>
        <v>5787119.8200000003</v>
      </c>
      <c r="T10" s="568">
        <f>SUM(INDEX(H7:H62,MATCH(EDATE(About!$C$34,-9),$A$7:$A$62,0)):INDEX( H7:H62,MATCH(About!$C$34, $A$7:$A$62,0)))</f>
        <v>12423317.33</v>
      </c>
      <c r="U10" s="568">
        <f>SUM(INDEX(J7:J62,MATCH(EDATE(About!$C$34,-9),$A$7:$A$62,0)):INDEX( J7:J62,MATCH(About!$C$34, $A$7:$A$62,0)))</f>
        <v>10189869.6599</v>
      </c>
      <c r="V10" s="569">
        <f>SUM(INDEX(L7:L62,MATCH(EDATE(About!$C$34,-9),$A$7:$A$62,0)):INDEX( L7:L62,MATCH(About!$C$34, $A$7:$A$62,0)))</f>
        <v>369255.16000000003</v>
      </c>
      <c r="W10" s="606">
        <f>SUM(Q10:V10)</f>
        <v>133476383.40989998</v>
      </c>
    </row>
    <row r="11" spans="1:23">
      <c r="A11" s="460">
        <v>39692</v>
      </c>
      <c r="B11" s="187">
        <v>16875069.830000002</v>
      </c>
      <c r="C11" s="186"/>
      <c r="D11" s="183">
        <v>8985630.1600000001</v>
      </c>
      <c r="E11" s="186"/>
      <c r="F11" s="183">
        <v>1637767.32</v>
      </c>
      <c r="G11" s="186"/>
      <c r="H11" s="183">
        <v>1018379.33</v>
      </c>
      <c r="I11" s="186"/>
      <c r="J11" s="183">
        <v>2474728.87</v>
      </c>
      <c r="K11" s="186"/>
      <c r="L11" s="183">
        <v>117824.74</v>
      </c>
      <c r="M11" s="186"/>
      <c r="N11" s="598"/>
      <c r="P11" s="153" t="s">
        <v>234</v>
      </c>
      <c r="Q11" s="567">
        <f>SUM(INDEX(B7:B62,MATCH(EDATE(About!$C$33,-9),$A$7:$A$62,0)):INDEX( B7:B62,MATCH(About!$C$33, $A$7:$A$62,0)))</f>
        <v>68466461.25</v>
      </c>
      <c r="R11" s="568">
        <f>SUM(INDEX(D7:D62,MATCH(EDATE(About!$C$33,-9),$A$7:$A$62,0)):INDEX( D7:D62,MATCH(About!$C$33, $A$7:$A$62,0)))</f>
        <v>44720911.859999999</v>
      </c>
      <c r="S11" s="568">
        <f>SUM(INDEX(F7:F62,MATCH(EDATE(About!$C$33,-9),$A$7:$A$62,0)):INDEX( F7:F62,MATCH(About!$C$33, $A$7:$A$62,0)))</f>
        <v>6211696.6500000004</v>
      </c>
      <c r="T11" s="568">
        <f>SUM(INDEX(H7:H62,MATCH(EDATE(About!$C$33,-9),$A$7:$A$62,0)):INDEX( H7:H62,MATCH(About!$C$33, $A$7:$A$62,0)))</f>
        <v>15077305.390000001</v>
      </c>
      <c r="U11" s="568">
        <f>SUM(INDEX(J7:J62,MATCH(EDATE(About!$C$33,-9),$A$7:$A$62,0)):INDEX( J7:J62,MATCH(About!$C$33, $A$7:$A$62,0)))</f>
        <v>10826747.83</v>
      </c>
      <c r="V11" s="569">
        <f>SUM(INDEX(L7:L62,MATCH(EDATE(About!$C$33,-9),$A$7:$A$62,0)):INDEX( L7:L62,MATCH(About!$C$33, $A$7:$A$62,0)))</f>
        <v>374464.07999999996</v>
      </c>
      <c r="W11" s="570">
        <f>SUM(Q11:V11)</f>
        <v>145677587.06000003</v>
      </c>
    </row>
    <row r="12" spans="1:23" ht="21.75" customHeight="1" thickBot="1">
      <c r="A12" s="460">
        <v>39783</v>
      </c>
      <c r="B12" s="187">
        <v>21528977.43</v>
      </c>
      <c r="C12" s="186"/>
      <c r="D12" s="183">
        <v>10206972.91</v>
      </c>
      <c r="E12" s="186"/>
      <c r="F12" s="183">
        <v>1642646.34</v>
      </c>
      <c r="G12" s="186"/>
      <c r="H12" s="183">
        <v>3341183.34</v>
      </c>
      <c r="I12" s="186"/>
      <c r="J12" s="183">
        <v>2514041.13</v>
      </c>
      <c r="K12" s="186"/>
      <c r="L12" s="183">
        <v>134629.69990000001</v>
      </c>
      <c r="M12" s="186"/>
      <c r="N12" s="598"/>
      <c r="P12" s="571" t="s">
        <v>233</v>
      </c>
      <c r="Q12" s="562">
        <f>Q11/Q10-1</f>
        <v>0.1375747734752657</v>
      </c>
      <c r="R12" s="326">
        <f t="shared" ref="R12:V12" si="0">R11/R10-1</f>
        <v>4.5019656164020372E-3</v>
      </c>
      <c r="S12" s="326">
        <f t="shared" si="0"/>
        <v>7.336582673347869E-2</v>
      </c>
      <c r="T12" s="326">
        <f t="shared" si="0"/>
        <v>0.21362957972514418</v>
      </c>
      <c r="U12" s="326">
        <f t="shared" si="0"/>
        <v>6.2501110549656458E-2</v>
      </c>
      <c r="V12" s="327">
        <f t="shared" si="0"/>
        <v>1.4106559810836306E-2</v>
      </c>
      <c r="W12" s="565">
        <f>W11/W10-1</f>
        <v>9.1410954795131838E-2</v>
      </c>
    </row>
    <row r="13" spans="1:23">
      <c r="A13" s="460">
        <v>39873</v>
      </c>
      <c r="B13" s="187">
        <v>14686613.319999998</v>
      </c>
      <c r="C13" s="186"/>
      <c r="D13" s="183">
        <v>8794582.209999999</v>
      </c>
      <c r="E13" s="186"/>
      <c r="F13" s="183">
        <v>1381905.69</v>
      </c>
      <c r="G13" s="186"/>
      <c r="H13" s="183">
        <v>2423321.54</v>
      </c>
      <c r="I13" s="186"/>
      <c r="J13" s="183">
        <v>2715838.55</v>
      </c>
      <c r="K13" s="186"/>
      <c r="L13" s="183">
        <v>154528.19</v>
      </c>
      <c r="M13" s="186"/>
      <c r="N13" s="598"/>
    </row>
    <row r="14" spans="1:23">
      <c r="A14" s="460">
        <v>39965</v>
      </c>
      <c r="B14" s="187">
        <v>18524674.34</v>
      </c>
      <c r="C14" s="186"/>
      <c r="D14" s="183">
        <v>11653093.6</v>
      </c>
      <c r="E14" s="186"/>
      <c r="F14" s="183">
        <v>1948681.94</v>
      </c>
      <c r="G14" s="186"/>
      <c r="H14" s="183">
        <v>7399756.54</v>
      </c>
      <c r="I14" s="186"/>
      <c r="J14" s="183">
        <v>2753860.02</v>
      </c>
      <c r="K14" s="186"/>
      <c r="L14" s="183">
        <v>132106.56</v>
      </c>
      <c r="M14" s="186"/>
      <c r="N14" s="598"/>
    </row>
    <row r="15" spans="1:23">
      <c r="A15" s="460">
        <v>40057</v>
      </c>
      <c r="B15" s="187">
        <v>18619964.400000002</v>
      </c>
      <c r="C15" s="186"/>
      <c r="D15" s="183">
        <v>12581191.170000002</v>
      </c>
      <c r="E15" s="186"/>
      <c r="F15" s="183">
        <v>1589610.8900000001</v>
      </c>
      <c r="G15" s="186"/>
      <c r="H15" s="183">
        <v>3876785.2800000003</v>
      </c>
      <c r="I15" s="186"/>
      <c r="J15" s="183">
        <v>2796274.42</v>
      </c>
      <c r="K15" s="186"/>
      <c r="L15" s="183">
        <v>153898.07</v>
      </c>
      <c r="M15" s="186"/>
      <c r="N15" s="598"/>
      <c r="W15" s="402"/>
    </row>
    <row r="16" spans="1:23">
      <c r="A16" s="460">
        <v>40148</v>
      </c>
      <c r="B16" s="187">
        <v>20088740.089999996</v>
      </c>
      <c r="C16" s="186"/>
      <c r="D16" s="183">
        <v>12596648.98</v>
      </c>
      <c r="E16" s="186"/>
      <c r="F16" s="183">
        <v>2181152.4499999997</v>
      </c>
      <c r="G16" s="186"/>
      <c r="H16" s="183">
        <v>5174458.54</v>
      </c>
      <c r="I16" s="186"/>
      <c r="J16" s="183">
        <v>2506436.2400000002</v>
      </c>
      <c r="K16" s="186"/>
      <c r="L16" s="183">
        <v>132402.45000000001</v>
      </c>
      <c r="M16" s="186"/>
      <c r="N16" s="598"/>
    </row>
    <row r="17" spans="1:28">
      <c r="A17" s="460">
        <v>40238</v>
      </c>
      <c r="B17" s="187">
        <v>16087995.1</v>
      </c>
      <c r="C17" s="186"/>
      <c r="D17" s="183">
        <v>12107463.58</v>
      </c>
      <c r="E17" s="186"/>
      <c r="F17" s="183">
        <v>1633224.7400000002</v>
      </c>
      <c r="G17" s="186"/>
      <c r="H17" s="183">
        <v>3413607.7199999997</v>
      </c>
      <c r="I17" s="186"/>
      <c r="J17" s="183">
        <v>2614670.4</v>
      </c>
      <c r="K17" s="186"/>
      <c r="L17" s="183">
        <v>124078.38989999999</v>
      </c>
      <c r="M17" s="186"/>
      <c r="N17" s="598"/>
    </row>
    <row r="18" spans="1:28">
      <c r="A18" s="460">
        <v>40330</v>
      </c>
      <c r="B18" s="187">
        <v>22945170.239999998</v>
      </c>
      <c r="C18" s="186"/>
      <c r="D18" s="183">
        <v>17434008.100000001</v>
      </c>
      <c r="E18" s="186"/>
      <c r="F18" s="183">
        <v>2259912.14</v>
      </c>
      <c r="G18" s="186"/>
      <c r="H18" s="183">
        <v>3935698.81</v>
      </c>
      <c r="I18" s="186"/>
      <c r="J18" s="183">
        <v>2637754.73</v>
      </c>
      <c r="K18" s="186"/>
      <c r="L18" s="183">
        <v>137823.42989999999</v>
      </c>
      <c r="M18" s="186"/>
      <c r="N18" s="598"/>
    </row>
    <row r="19" spans="1:28">
      <c r="A19" s="460">
        <v>40422</v>
      </c>
      <c r="B19" s="187">
        <v>18876302.48</v>
      </c>
      <c r="C19" s="186"/>
      <c r="D19" s="183">
        <v>13979840.849999998</v>
      </c>
      <c r="E19" s="186"/>
      <c r="F19" s="183">
        <v>1838175.85</v>
      </c>
      <c r="G19" s="186"/>
      <c r="H19" s="183">
        <v>4668514.3899000008</v>
      </c>
      <c r="I19" s="186"/>
      <c r="J19" s="183">
        <v>2542807.31</v>
      </c>
      <c r="K19" s="186"/>
      <c r="L19" s="183">
        <v>121236.74000000002</v>
      </c>
      <c r="M19" s="186"/>
      <c r="N19" s="598"/>
    </row>
    <row r="20" spans="1:28">
      <c r="A20" s="460">
        <v>40513</v>
      </c>
      <c r="B20" s="187">
        <v>19906831.689999998</v>
      </c>
      <c r="C20" s="186"/>
      <c r="D20" s="183">
        <v>13604068.329999998</v>
      </c>
      <c r="E20" s="186"/>
      <c r="F20" s="183">
        <v>1787585.9700000002</v>
      </c>
      <c r="G20" s="186"/>
      <c r="H20" s="183">
        <v>3771378.1900000004</v>
      </c>
      <c r="I20" s="186"/>
      <c r="J20" s="183">
        <v>2622554.17</v>
      </c>
      <c r="K20" s="186"/>
      <c r="L20" s="183">
        <v>136558.54</v>
      </c>
      <c r="M20" s="186"/>
      <c r="N20" s="598"/>
      <c r="P20" s="86"/>
      <c r="Q20" s="86"/>
      <c r="R20" s="86"/>
      <c r="S20" s="86"/>
      <c r="T20" s="86"/>
      <c r="U20" s="86"/>
      <c r="V20" s="86"/>
      <c r="W20" s="86"/>
      <c r="X20" s="86"/>
      <c r="Y20" s="86"/>
      <c r="Z20" s="86"/>
      <c r="AA20" s="86"/>
      <c r="AB20" s="86"/>
    </row>
    <row r="21" spans="1:28">
      <c r="A21" s="460">
        <v>40603</v>
      </c>
      <c r="B21" s="187">
        <v>17543075.920000002</v>
      </c>
      <c r="C21" s="186"/>
      <c r="D21" s="183">
        <v>13469689.889999999</v>
      </c>
      <c r="E21" s="186"/>
      <c r="F21" s="183">
        <v>1594913.1800000002</v>
      </c>
      <c r="G21" s="186"/>
      <c r="H21" s="183">
        <v>4548380.88</v>
      </c>
      <c r="I21" s="186"/>
      <c r="J21" s="183">
        <v>2570666.66</v>
      </c>
      <c r="K21" s="186"/>
      <c r="L21" s="183">
        <v>137174.01999999999</v>
      </c>
      <c r="M21" s="186"/>
      <c r="N21" s="598"/>
      <c r="P21" s="86"/>
      <c r="Q21" s="86"/>
      <c r="R21" s="86"/>
      <c r="S21" s="86"/>
      <c r="T21" s="86"/>
      <c r="U21" s="86"/>
      <c r="V21" s="86"/>
      <c r="W21" s="86"/>
      <c r="X21" s="86"/>
      <c r="Y21" s="86"/>
      <c r="Z21" s="86"/>
      <c r="AA21" s="86"/>
      <c r="AB21" s="86"/>
    </row>
    <row r="22" spans="1:28">
      <c r="A22" s="460">
        <v>40695</v>
      </c>
      <c r="B22" s="187">
        <v>16632886.41</v>
      </c>
      <c r="C22" s="186"/>
      <c r="D22" s="183">
        <v>12087022.060000002</v>
      </c>
      <c r="E22" s="186"/>
      <c r="F22" s="183">
        <v>1773929.38</v>
      </c>
      <c r="G22" s="186"/>
      <c r="H22" s="183">
        <v>3370388.79</v>
      </c>
      <c r="I22" s="186"/>
      <c r="J22" s="183">
        <v>2612719.1699000001</v>
      </c>
      <c r="K22" s="186"/>
      <c r="L22" s="183">
        <v>152870.29</v>
      </c>
      <c r="M22" s="186"/>
      <c r="N22" s="598"/>
      <c r="P22" s="86"/>
      <c r="Q22" s="86"/>
      <c r="R22" s="86"/>
      <c r="S22" s="86"/>
      <c r="T22" s="86"/>
      <c r="U22" s="86"/>
      <c r="V22" s="86"/>
      <c r="W22" s="86"/>
      <c r="X22" s="86"/>
      <c r="Y22" s="86"/>
      <c r="Z22" s="86"/>
      <c r="AA22" s="86"/>
      <c r="AB22" s="86"/>
    </row>
    <row r="23" spans="1:28">
      <c r="A23" s="460">
        <v>40787</v>
      </c>
      <c r="B23" s="187">
        <v>16266017.020099999</v>
      </c>
      <c r="C23" s="186"/>
      <c r="D23" s="183">
        <v>13461836.100099999</v>
      </c>
      <c r="E23" s="186"/>
      <c r="F23" s="183">
        <v>1758632.7299999997</v>
      </c>
      <c r="G23" s="186"/>
      <c r="H23" s="183">
        <v>3945028.9899999998</v>
      </c>
      <c r="I23" s="186"/>
      <c r="J23" s="183">
        <v>2641408.6997000002</v>
      </c>
      <c r="K23" s="186"/>
      <c r="L23" s="183">
        <v>123896.49</v>
      </c>
      <c r="M23" s="186"/>
      <c r="N23" s="598"/>
      <c r="P23" s="86"/>
      <c r="Q23" s="86"/>
      <c r="R23" s="86"/>
      <c r="S23" s="86"/>
      <c r="T23" s="86"/>
      <c r="U23" s="86"/>
      <c r="V23" s="86"/>
      <c r="W23" s="86"/>
      <c r="X23" s="86"/>
      <c r="Y23" s="86"/>
      <c r="Z23" s="86"/>
      <c r="AA23" s="86"/>
      <c r="AB23" s="86"/>
    </row>
    <row r="24" spans="1:28">
      <c r="A24" s="460">
        <v>40878</v>
      </c>
      <c r="B24" s="187">
        <v>15153677.280000001</v>
      </c>
      <c r="C24" s="186"/>
      <c r="D24" s="183">
        <v>13570095.559999999</v>
      </c>
      <c r="E24" s="186"/>
      <c r="F24" s="183">
        <v>1859654.2999999998</v>
      </c>
      <c r="G24" s="186"/>
      <c r="H24" s="183">
        <v>2542602.0200000005</v>
      </c>
      <c r="I24" s="186"/>
      <c r="J24" s="183">
        <v>2490017.62</v>
      </c>
      <c r="K24" s="186"/>
      <c r="L24" s="183">
        <v>124806.60980000001</v>
      </c>
      <c r="M24" s="186"/>
      <c r="N24" s="598"/>
    </row>
    <row r="25" spans="1:28">
      <c r="A25" s="460">
        <v>40969</v>
      </c>
      <c r="B25" s="187">
        <v>13788121.640000001</v>
      </c>
      <c r="C25" s="186"/>
      <c r="D25" s="183">
        <v>10396516.99</v>
      </c>
      <c r="E25" s="186"/>
      <c r="F25" s="183">
        <v>1200175.77</v>
      </c>
      <c r="G25" s="186"/>
      <c r="H25" s="183">
        <v>2435490.1800000002</v>
      </c>
      <c r="I25" s="186"/>
      <c r="J25" s="183">
        <v>2255224.29</v>
      </c>
      <c r="K25" s="186"/>
      <c r="L25" s="183">
        <v>112663.36</v>
      </c>
      <c r="M25" s="186"/>
      <c r="N25" s="598"/>
    </row>
    <row r="26" spans="1:28">
      <c r="A26" s="460">
        <v>41061</v>
      </c>
      <c r="B26" s="187">
        <v>10743755.470000001</v>
      </c>
      <c r="C26" s="186"/>
      <c r="D26" s="183">
        <v>15807518.789999999</v>
      </c>
      <c r="E26" s="186"/>
      <c r="F26" s="183">
        <v>1348758.02</v>
      </c>
      <c r="G26" s="186"/>
      <c r="H26" s="183">
        <v>3719167.4398999996</v>
      </c>
      <c r="I26" s="186"/>
      <c r="J26" s="183">
        <v>2471739.0399000002</v>
      </c>
      <c r="K26" s="186"/>
      <c r="L26" s="183">
        <v>111009.79000000001</v>
      </c>
      <c r="M26" s="186"/>
      <c r="N26" s="598"/>
    </row>
    <row r="27" spans="1:28">
      <c r="A27" s="460">
        <v>41153</v>
      </c>
      <c r="B27" s="187">
        <v>13750320.129999999</v>
      </c>
      <c r="C27" s="186"/>
      <c r="D27" s="183">
        <v>11372074.670000002</v>
      </c>
      <c r="E27" s="186"/>
      <c r="F27" s="183">
        <v>1590894.08</v>
      </c>
      <c r="G27" s="186"/>
      <c r="H27" s="183">
        <v>2908661.29</v>
      </c>
      <c r="I27" s="186"/>
      <c r="J27" s="183">
        <v>2374797.08</v>
      </c>
      <c r="K27" s="186"/>
      <c r="L27" s="183">
        <v>105787.06</v>
      </c>
      <c r="M27" s="186"/>
      <c r="N27" s="598"/>
    </row>
    <row r="28" spans="1:28">
      <c r="A28" s="460">
        <v>41244</v>
      </c>
      <c r="B28" s="187">
        <v>14199833.039999999</v>
      </c>
      <c r="C28" s="186"/>
      <c r="D28" s="183">
        <v>11967716.850000001</v>
      </c>
      <c r="E28" s="186"/>
      <c r="F28" s="183">
        <v>1783130.47</v>
      </c>
      <c r="G28" s="186"/>
      <c r="H28" s="183">
        <v>3835900.38</v>
      </c>
      <c r="I28" s="186"/>
      <c r="J28" s="183">
        <v>2407038.9999000002</v>
      </c>
      <c r="K28" s="186"/>
      <c r="L28" s="183">
        <v>107998.48</v>
      </c>
      <c r="M28" s="186"/>
      <c r="N28" s="598"/>
    </row>
    <row r="29" spans="1:28">
      <c r="A29" s="460">
        <v>41334</v>
      </c>
      <c r="B29" s="187">
        <v>9828201.1999999993</v>
      </c>
      <c r="C29" s="186"/>
      <c r="D29" s="183">
        <v>8930008.620000001</v>
      </c>
      <c r="E29" s="186"/>
      <c r="F29" s="183">
        <v>1276619.9500000002</v>
      </c>
      <c r="G29" s="186"/>
      <c r="H29" s="183">
        <v>2151467.0999999996</v>
      </c>
      <c r="I29" s="186"/>
      <c r="J29" s="183">
        <v>2279577.65</v>
      </c>
      <c r="K29" s="186"/>
      <c r="L29" s="183">
        <v>100160.97000000002</v>
      </c>
      <c r="M29" s="186"/>
      <c r="N29" s="598"/>
    </row>
    <row r="30" spans="1:28">
      <c r="A30" s="460">
        <v>41426</v>
      </c>
      <c r="B30" s="187">
        <v>7204589.8500000006</v>
      </c>
      <c r="C30" s="186"/>
      <c r="D30" s="183">
        <v>9685267.6600000001</v>
      </c>
      <c r="E30" s="186"/>
      <c r="F30" s="183">
        <v>1518339.4699999997</v>
      </c>
      <c r="G30" s="186"/>
      <c r="H30" s="183">
        <v>265961.57997391466</v>
      </c>
      <c r="I30" s="186"/>
      <c r="J30" s="183">
        <v>2449598.1</v>
      </c>
      <c r="K30" s="186"/>
      <c r="L30" s="183">
        <v>108121.1</v>
      </c>
      <c r="M30" s="186"/>
      <c r="N30" s="598"/>
    </row>
    <row r="31" spans="1:28">
      <c r="A31" s="460">
        <v>41518</v>
      </c>
      <c r="B31" s="187">
        <v>11153730.530000001</v>
      </c>
      <c r="C31" s="186"/>
      <c r="D31" s="183">
        <v>11411952.85</v>
      </c>
      <c r="E31" s="186"/>
      <c r="F31" s="183">
        <v>1841153.7599999998</v>
      </c>
      <c r="G31" s="186"/>
      <c r="H31" s="183">
        <v>2498094.3200000003</v>
      </c>
      <c r="I31" s="186"/>
      <c r="J31" s="183">
        <v>2281556.5499999998</v>
      </c>
      <c r="K31" s="186"/>
      <c r="L31" s="183">
        <v>93332.9899</v>
      </c>
      <c r="M31" s="186"/>
      <c r="N31" s="598"/>
    </row>
    <row r="32" spans="1:28">
      <c r="A32" s="460">
        <v>41609</v>
      </c>
      <c r="B32" s="187">
        <v>13778214.84</v>
      </c>
      <c r="C32" s="186"/>
      <c r="D32" s="183">
        <v>12283561.199999999</v>
      </c>
      <c r="E32" s="186"/>
      <c r="F32" s="183">
        <v>1710821.3800000001</v>
      </c>
      <c r="G32" s="186"/>
      <c r="H32" s="183">
        <v>3661305.7800000003</v>
      </c>
      <c r="I32" s="186"/>
      <c r="J32" s="183">
        <v>2353502.0499999998</v>
      </c>
      <c r="K32" s="186"/>
      <c r="L32" s="183">
        <v>106735.7699</v>
      </c>
      <c r="M32" s="186"/>
      <c r="N32" s="598"/>
    </row>
    <row r="33" spans="1:28">
      <c r="A33" s="460">
        <v>41699</v>
      </c>
      <c r="B33" s="187">
        <v>11148116.050000001</v>
      </c>
      <c r="C33" s="186"/>
      <c r="D33" s="183">
        <v>9268217.459999999</v>
      </c>
      <c r="E33" s="186"/>
      <c r="F33" s="183">
        <v>1160956.26</v>
      </c>
      <c r="G33" s="186"/>
      <c r="H33" s="183">
        <v>2983471.76</v>
      </c>
      <c r="I33" s="186"/>
      <c r="J33" s="183">
        <v>2111920.3400000003</v>
      </c>
      <c r="K33" s="186"/>
      <c r="L33" s="183">
        <v>94786.579999999987</v>
      </c>
      <c r="M33" s="186"/>
      <c r="N33" s="598"/>
    </row>
    <row r="34" spans="1:28">
      <c r="A34" s="460">
        <v>41791</v>
      </c>
      <c r="B34" s="187">
        <v>11534154.619999999</v>
      </c>
      <c r="C34" s="186"/>
      <c r="D34" s="183">
        <v>10292635.100000001</v>
      </c>
      <c r="E34" s="186"/>
      <c r="F34" s="183">
        <v>1643393.5899999999</v>
      </c>
      <c r="G34" s="186"/>
      <c r="H34" s="183">
        <v>3360250.0799999996</v>
      </c>
      <c r="I34" s="186"/>
      <c r="J34" s="183">
        <v>2443462.31</v>
      </c>
      <c r="K34" s="186"/>
      <c r="L34" s="183">
        <v>106199.64</v>
      </c>
      <c r="M34" s="186"/>
      <c r="N34" s="598"/>
    </row>
    <row r="35" spans="1:28">
      <c r="A35" s="460">
        <v>41883</v>
      </c>
      <c r="B35" s="187">
        <v>14034520.620000001</v>
      </c>
      <c r="C35" s="186"/>
      <c r="D35" s="183">
        <v>10213950.130000001</v>
      </c>
      <c r="E35" s="186"/>
      <c r="F35" s="183">
        <v>1308943.28</v>
      </c>
      <c r="G35" s="186"/>
      <c r="H35" s="183">
        <v>3549431.95</v>
      </c>
      <c r="I35" s="186"/>
      <c r="J35" s="183">
        <v>2362706.06</v>
      </c>
      <c r="K35" s="186"/>
      <c r="L35" s="183">
        <v>104015.94</v>
      </c>
      <c r="M35" s="186"/>
      <c r="N35" s="598"/>
      <c r="O35" s="183"/>
      <c r="P35" s="183"/>
    </row>
    <row r="36" spans="1:28">
      <c r="A36" s="460">
        <v>41974</v>
      </c>
      <c r="B36" s="187">
        <v>15017774.23</v>
      </c>
      <c r="C36" s="186"/>
      <c r="D36" s="183">
        <v>11505471.34</v>
      </c>
      <c r="E36" s="186"/>
      <c r="F36" s="183">
        <v>1650188.92</v>
      </c>
      <c r="G36" s="186"/>
      <c r="H36" s="183">
        <v>4237782.7300000004</v>
      </c>
      <c r="I36" s="186"/>
      <c r="J36" s="183">
        <v>2451843.94</v>
      </c>
      <c r="K36" s="186"/>
      <c r="L36" s="183">
        <v>109718.26000000001</v>
      </c>
      <c r="M36" s="186"/>
      <c r="N36" s="598"/>
      <c r="O36" s="183"/>
      <c r="P36" s="183"/>
    </row>
    <row r="37" spans="1:28">
      <c r="A37" s="460">
        <v>42064</v>
      </c>
      <c r="B37" s="187">
        <v>12506033.350000001</v>
      </c>
      <c r="C37" s="186"/>
      <c r="D37" s="183">
        <v>9090259.7300000004</v>
      </c>
      <c r="E37" s="186"/>
      <c r="F37" s="183">
        <v>1063475.27</v>
      </c>
      <c r="G37" s="186"/>
      <c r="H37" s="183">
        <v>2888964.1799999997</v>
      </c>
      <c r="I37" s="186"/>
      <c r="J37" s="183">
        <v>2311859.2899000002</v>
      </c>
      <c r="K37" s="186"/>
      <c r="L37" s="183">
        <v>87770.69</v>
      </c>
      <c r="M37" s="186"/>
      <c r="N37" s="598"/>
      <c r="O37" s="183"/>
      <c r="P37" s="183"/>
    </row>
    <row r="38" spans="1:28" s="402" customFormat="1">
      <c r="A38" s="601">
        <v>42156</v>
      </c>
      <c r="B38" s="602">
        <v>16486556.560000001</v>
      </c>
      <c r="C38" s="603"/>
      <c r="D38" s="604">
        <v>12097090.390000001</v>
      </c>
      <c r="E38" s="603"/>
      <c r="F38" s="604">
        <v>1381765.54</v>
      </c>
      <c r="G38" s="603"/>
      <c r="H38" s="604">
        <v>3202829.8899999997</v>
      </c>
      <c r="I38" s="603"/>
      <c r="J38" s="604">
        <v>2602243.79</v>
      </c>
      <c r="K38" s="603"/>
      <c r="L38" s="604">
        <v>94858.390000000014</v>
      </c>
      <c r="M38" s="603"/>
      <c r="N38" s="605"/>
      <c r="O38" s="604"/>
      <c r="P38" s="604"/>
    </row>
    <row r="39" spans="1:28">
      <c r="A39" s="460">
        <v>42248</v>
      </c>
      <c r="B39" s="187">
        <v>15397023.380000001</v>
      </c>
      <c r="C39" s="186"/>
      <c r="D39" s="183">
        <v>11444469.59</v>
      </c>
      <c r="E39" s="186"/>
      <c r="F39" s="183">
        <v>1727738.6500000004</v>
      </c>
      <c r="G39" s="186"/>
      <c r="H39" s="183">
        <v>3128749.86</v>
      </c>
      <c r="I39" s="186"/>
      <c r="J39" s="183">
        <v>2537048</v>
      </c>
      <c r="K39" s="186"/>
      <c r="L39" s="183">
        <v>88525.85</v>
      </c>
      <c r="M39" s="186"/>
      <c r="N39" s="598"/>
      <c r="O39" s="183"/>
      <c r="P39" s="183"/>
      <c r="U39" s="76"/>
    </row>
    <row r="40" spans="1:28">
      <c r="A40" s="460">
        <v>42339</v>
      </c>
      <c r="B40" s="187">
        <v>15796725.970000001</v>
      </c>
      <c r="C40" s="186"/>
      <c r="D40" s="183">
        <v>11888662.469999999</v>
      </c>
      <c r="E40" s="186"/>
      <c r="F40" s="183">
        <v>1614140.3599999999</v>
      </c>
      <c r="G40" s="186"/>
      <c r="H40" s="183">
        <v>3202773.4000000004</v>
      </c>
      <c r="I40" s="186"/>
      <c r="J40" s="183">
        <v>2738718.58</v>
      </c>
      <c r="K40" s="186"/>
      <c r="L40" s="183">
        <v>98100.23000000001</v>
      </c>
      <c r="M40" s="186"/>
      <c r="N40" s="598"/>
      <c r="O40" s="183"/>
      <c r="P40" s="183"/>
    </row>
    <row r="41" spans="1:28">
      <c r="A41" s="460">
        <v>42430</v>
      </c>
      <c r="B41" s="187">
        <v>13150679.579999998</v>
      </c>
      <c r="C41" s="186"/>
      <c r="D41" s="183">
        <v>9119100.8999999985</v>
      </c>
      <c r="E41" s="186"/>
      <c r="F41" s="183">
        <v>1118788.49</v>
      </c>
      <c r="G41" s="186"/>
      <c r="H41" s="183">
        <v>3136219.21</v>
      </c>
      <c r="I41" s="186"/>
      <c r="J41" s="183">
        <v>2488621.64</v>
      </c>
      <c r="K41" s="186"/>
      <c r="L41" s="183">
        <v>89674.5</v>
      </c>
      <c r="M41" s="186"/>
      <c r="N41" s="598"/>
      <c r="O41" s="183"/>
      <c r="P41" s="183"/>
      <c r="R41" s="86"/>
      <c r="S41" s="86"/>
      <c r="T41" s="86"/>
      <c r="U41" s="86"/>
      <c r="V41" s="86"/>
      <c r="W41" s="86"/>
    </row>
    <row r="42" spans="1:28">
      <c r="A42" s="460">
        <v>42522</v>
      </c>
      <c r="B42" s="187">
        <v>17732142.77</v>
      </c>
      <c r="C42" s="186"/>
      <c r="D42" s="183">
        <v>12132854.879999999</v>
      </c>
      <c r="E42" s="186"/>
      <c r="F42" s="183">
        <v>1726315.6600000001</v>
      </c>
      <c r="G42" s="186"/>
      <c r="H42" s="183">
        <v>4195791.16</v>
      </c>
      <c r="I42" s="186"/>
      <c r="J42" s="183">
        <v>2815355.19</v>
      </c>
      <c r="K42" s="186"/>
      <c r="L42" s="183">
        <v>98538.829999999987</v>
      </c>
      <c r="M42" s="186"/>
      <c r="N42" s="598"/>
      <c r="P42" s="76"/>
      <c r="Q42" s="76"/>
      <c r="R42" s="76"/>
      <c r="S42" s="76"/>
      <c r="T42" s="76"/>
      <c r="U42" s="76"/>
      <c r="V42" s="76"/>
      <c r="W42" s="76"/>
      <c r="X42" s="76"/>
      <c r="Y42" s="76"/>
      <c r="Z42" s="76"/>
      <c r="AA42" s="76"/>
      <c r="AB42" s="76"/>
    </row>
    <row r="43" spans="1:28">
      <c r="A43" s="460">
        <v>42614</v>
      </c>
      <c r="B43" s="187">
        <v>17710965.899999999</v>
      </c>
      <c r="C43" s="738">
        <v>18107111.299903855</v>
      </c>
      <c r="D43" s="183">
        <v>11241169.08</v>
      </c>
      <c r="E43" s="738">
        <v>11534791.860196263</v>
      </c>
      <c r="F43" s="183">
        <v>1594082.5</v>
      </c>
      <c r="G43" s="738">
        <v>1518253.8763922355</v>
      </c>
      <c r="H43" s="183">
        <v>3799153.02</v>
      </c>
      <c r="I43" s="738">
        <v>3477964.625576348</v>
      </c>
      <c r="J43" s="183">
        <v>2729683</v>
      </c>
      <c r="K43" s="738">
        <v>2692365.547902727</v>
      </c>
      <c r="L43" s="183">
        <v>82119.75</v>
      </c>
      <c r="M43" s="738">
        <v>82215.789914537105</v>
      </c>
      <c r="N43" s="623"/>
    </row>
    <row r="44" spans="1:28">
      <c r="A44" s="460">
        <v>42705</v>
      </c>
      <c r="B44" s="187">
        <v>19872673</v>
      </c>
      <c r="C44" s="738">
        <v>18730553.000311565</v>
      </c>
      <c r="D44" s="183">
        <v>12227787</v>
      </c>
      <c r="E44" s="738">
        <v>12199316.820689999</v>
      </c>
      <c r="F44" s="183">
        <v>1772510</v>
      </c>
      <c r="G44" s="738">
        <v>1370531.0015446192</v>
      </c>
      <c r="H44" s="183">
        <v>3946142</v>
      </c>
      <c r="I44" s="738">
        <v>3713809.2710843435</v>
      </c>
      <c r="J44" s="183">
        <v>2793088</v>
      </c>
      <c r="K44" s="738">
        <v>2790986.5812346619</v>
      </c>
      <c r="L44" s="183">
        <v>104131</v>
      </c>
      <c r="M44" s="738">
        <v>97892.110385466163</v>
      </c>
      <c r="N44" s="598"/>
    </row>
    <row r="45" spans="1:28">
      <c r="A45" s="460">
        <v>42795</v>
      </c>
      <c r="B45" s="187"/>
      <c r="C45" s="738">
        <v>14839442.633811563</v>
      </c>
      <c r="E45" s="738">
        <v>10200310.107683674</v>
      </c>
      <c r="G45" s="738">
        <v>1231195.6293165793</v>
      </c>
      <c r="I45" s="738">
        <v>2851811.1894289469</v>
      </c>
      <c r="K45" s="738">
        <v>2580557.6448215041</v>
      </c>
      <c r="M45" s="738">
        <v>89554.742533020471</v>
      </c>
      <c r="N45" s="598"/>
    </row>
    <row r="46" spans="1:28">
      <c r="A46" s="460">
        <v>42887</v>
      </c>
      <c r="B46" s="187"/>
      <c r="C46" s="738">
        <v>19284490.563511562</v>
      </c>
      <c r="E46" s="738">
        <v>12529786.014733564</v>
      </c>
      <c r="G46" s="738">
        <v>1444882.7840790518</v>
      </c>
      <c r="I46" s="738">
        <v>3655573.6093244813</v>
      </c>
      <c r="K46" s="738">
        <v>2901939.3930647955</v>
      </c>
      <c r="M46" s="738">
        <v>100548.41431803006</v>
      </c>
      <c r="N46" s="598"/>
    </row>
    <row r="47" spans="1:28">
      <c r="A47" s="460">
        <v>42979</v>
      </c>
      <c r="B47" s="187"/>
      <c r="C47" s="738">
        <v>19365244.611061797</v>
      </c>
      <c r="E47" s="738">
        <v>13052746.695607316</v>
      </c>
      <c r="G47" s="738">
        <v>1715936.5545370607</v>
      </c>
      <c r="I47" s="738">
        <v>3347147.0441763056</v>
      </c>
      <c r="K47" s="738">
        <v>2730915.3940095347</v>
      </c>
      <c r="M47" s="738">
        <v>85444.563449827372</v>
      </c>
      <c r="N47" s="598"/>
    </row>
    <row r="48" spans="1:28">
      <c r="A48" s="460">
        <v>43070</v>
      </c>
      <c r="B48" s="187"/>
      <c r="C48" s="738">
        <v>19187523.875543617</v>
      </c>
      <c r="E48" s="738">
        <v>12717624.80836292</v>
      </c>
      <c r="G48" s="738">
        <v>1391348.310877458</v>
      </c>
      <c r="I48" s="738">
        <v>3527315.6432835995</v>
      </c>
      <c r="K48" s="738">
        <v>2911588.5601349901</v>
      </c>
      <c r="M48" s="738">
        <v>96990.476700893836</v>
      </c>
      <c r="N48" s="598"/>
    </row>
    <row r="49" spans="1:14">
      <c r="A49" s="460">
        <v>43160</v>
      </c>
      <c r="B49" s="187"/>
      <c r="C49" s="738">
        <v>15085695.513337867</v>
      </c>
      <c r="E49" s="738">
        <v>10632522.89875143</v>
      </c>
      <c r="G49" s="738">
        <v>1235237.9288265868</v>
      </c>
      <c r="I49" s="738">
        <v>3063336.5221672356</v>
      </c>
      <c r="K49" s="738">
        <v>2692520.2063582018</v>
      </c>
      <c r="M49" s="738">
        <v>87498.12375356922</v>
      </c>
      <c r="N49" s="598"/>
    </row>
    <row r="50" spans="1:14">
      <c r="A50" s="460">
        <v>43252</v>
      </c>
      <c r="B50" s="187"/>
      <c r="C50" s="738">
        <v>19526745.096129917</v>
      </c>
      <c r="E50" s="738">
        <v>13052398.388187349</v>
      </c>
      <c r="G50" s="738">
        <v>1485276.179336715</v>
      </c>
      <c r="I50" s="738">
        <v>3624731.6275511091</v>
      </c>
      <c r="K50" s="738">
        <v>3009619.0770696267</v>
      </c>
      <c r="M50" s="738">
        <v>97745.198167980096</v>
      </c>
      <c r="N50" s="598"/>
    </row>
    <row r="51" spans="1:14">
      <c r="A51" s="460">
        <v>43344</v>
      </c>
      <c r="B51" s="187"/>
      <c r="C51" s="738">
        <v>19844181.749865156</v>
      </c>
      <c r="E51" s="738">
        <v>13536296.854099803</v>
      </c>
      <c r="G51" s="738">
        <v>1708856.9409595011</v>
      </c>
      <c r="I51" s="738">
        <v>3347147.0441763056</v>
      </c>
      <c r="K51" s="738">
        <v>2780484.7902154108</v>
      </c>
      <c r="M51" s="738">
        <v>86648.696590717227</v>
      </c>
      <c r="N51" s="598"/>
    </row>
    <row r="52" spans="1:14">
      <c r="A52" s="460">
        <v>43435</v>
      </c>
      <c r="B52" s="187"/>
      <c r="C52" s="738">
        <v>19789441.987353288</v>
      </c>
      <c r="E52" s="738">
        <v>13225607.758440072</v>
      </c>
      <c r="G52" s="738">
        <v>1487404.7553505613</v>
      </c>
      <c r="I52" s="738">
        <v>3527315.6432835995</v>
      </c>
      <c r="K52" s="738">
        <v>2965574.9641686147</v>
      </c>
      <c r="M52" s="738">
        <v>97850.428590457595</v>
      </c>
      <c r="N52" s="598"/>
    </row>
    <row r="53" spans="1:14">
      <c r="A53" s="460">
        <v>43525</v>
      </c>
      <c r="B53" s="187"/>
      <c r="C53" s="738">
        <v>15639199.100216353</v>
      </c>
      <c r="E53" s="738">
        <v>11038308.33204364</v>
      </c>
      <c r="G53" s="738">
        <v>1309270.8916265108</v>
      </c>
      <c r="I53" s="738">
        <v>3063336.5221672356</v>
      </c>
      <c r="K53" s="738">
        <v>2743765.410795501</v>
      </c>
      <c r="M53" s="738">
        <v>88112.447716755167</v>
      </c>
      <c r="N53" s="598"/>
    </row>
    <row r="54" spans="1:14">
      <c r="A54" s="460">
        <v>43617</v>
      </c>
      <c r="B54" s="187"/>
      <c r="C54" s="738">
        <v>20102803.346350119</v>
      </c>
      <c r="E54" s="738">
        <v>13546258.06643186</v>
      </c>
      <c r="G54" s="738">
        <v>1546840.0175726153</v>
      </c>
      <c r="I54" s="738">
        <v>3624731.6275511091</v>
      </c>
      <c r="K54" s="738">
        <v>3066721.6641772799</v>
      </c>
      <c r="M54" s="738">
        <v>98183.819703575806</v>
      </c>
      <c r="N54" s="598"/>
    </row>
    <row r="55" spans="1:14">
      <c r="A55" s="460">
        <v>43709</v>
      </c>
      <c r="B55" s="187"/>
      <c r="C55" s="738">
        <v>20709856.143670399</v>
      </c>
      <c r="E55" s="738">
        <v>13449164.31598204</v>
      </c>
      <c r="G55" s="738">
        <v>1770990.9568137091</v>
      </c>
      <c r="I55" s="738">
        <v>2973453.5881219003</v>
      </c>
      <c r="K55" s="738">
        <v>2835361.0316657107</v>
      </c>
      <c r="M55" s="738">
        <v>86961.792618083346</v>
      </c>
      <c r="N55" s="598"/>
    </row>
    <row r="56" spans="1:14">
      <c r="A56" s="460">
        <v>43800</v>
      </c>
      <c r="B56" s="187"/>
      <c r="C56" s="738">
        <v>20726903.925265215</v>
      </c>
      <c r="E56" s="738">
        <v>13138498.604270348</v>
      </c>
      <c r="G56" s="738">
        <v>1442195.8101489507</v>
      </c>
      <c r="I56" s="738">
        <v>3230809.1454224573</v>
      </c>
      <c r="K56" s="738">
        <v>3015300.4541924931</v>
      </c>
      <c r="M56" s="738">
        <v>98073.912693484628</v>
      </c>
      <c r="N56" s="598"/>
    </row>
    <row r="57" spans="1:14">
      <c r="A57" s="460">
        <v>43891</v>
      </c>
      <c r="B57" s="187"/>
      <c r="C57" s="738">
        <v>16485428.280300133</v>
      </c>
      <c r="E57" s="738">
        <v>10951211.449785024</v>
      </c>
      <c r="G57" s="738">
        <v>1261841.8110931562</v>
      </c>
      <c r="I57" s="738">
        <v>2652882.8471151325</v>
      </c>
      <c r="K57" s="738">
        <v>2799049.8302631606</v>
      </c>
      <c r="M57" s="738">
        <v>88271.969120676309</v>
      </c>
      <c r="N57" s="598"/>
    </row>
    <row r="58" spans="1:14">
      <c r="A58" s="460">
        <v>43983</v>
      </c>
      <c r="B58" s="187"/>
      <c r="C58" s="738">
        <v>21014587.495293848</v>
      </c>
      <c r="D58" s="598"/>
      <c r="E58" s="740">
        <v>13459167.772653056</v>
      </c>
      <c r="F58" s="187"/>
      <c r="G58" s="740">
        <v>1494312.8109923194</v>
      </c>
      <c r="H58" s="187"/>
      <c r="I58" s="740">
        <v>3494938.6994295507</v>
      </c>
      <c r="J58" s="187"/>
      <c r="K58" s="740">
        <v>3117042.3788997326</v>
      </c>
      <c r="L58" s="187"/>
      <c r="M58" s="738">
        <v>98297.685810954106</v>
      </c>
      <c r="N58" s="598"/>
    </row>
    <row r="59" spans="1:14">
      <c r="A59" s="460">
        <v>44075</v>
      </c>
      <c r="B59" s="187"/>
      <c r="C59" s="738">
        <v>21623805.304214969</v>
      </c>
      <c r="D59" s="598"/>
      <c r="E59" s="740">
        <v>13449161.983199282</v>
      </c>
      <c r="F59" s="187"/>
      <c r="G59" s="740">
        <v>1720551.3101623929</v>
      </c>
      <c r="H59" s="187"/>
      <c r="I59" s="740">
        <v>2973092.9458781825</v>
      </c>
      <c r="J59" s="187"/>
      <c r="K59" s="740">
        <v>2857454.3337151264</v>
      </c>
      <c r="L59" s="187"/>
      <c r="M59" s="738">
        <v>87043.070228961806</v>
      </c>
    </row>
    <row r="60" spans="1:14">
      <c r="A60" s="460">
        <v>44166</v>
      </c>
      <c r="B60" s="187"/>
      <c r="C60" s="738">
        <v>21510664.385787815</v>
      </c>
      <c r="D60" s="598"/>
      <c r="E60" s="740">
        <v>13138499.227747526</v>
      </c>
      <c r="F60" s="187"/>
      <c r="G60" s="740">
        <v>1451678.9182548004</v>
      </c>
      <c r="H60" s="187"/>
      <c r="I60" s="740">
        <v>3252581.471623545</v>
      </c>
      <c r="J60" s="187"/>
      <c r="K60" s="740">
        <v>3041482.354533527</v>
      </c>
      <c r="L60" s="187"/>
      <c r="M60" s="738">
        <v>98131.928647531575</v>
      </c>
    </row>
    <row r="61" spans="1:14">
      <c r="A61" s="460">
        <v>44256</v>
      </c>
      <c r="B61" s="187"/>
      <c r="C61" s="738">
        <v>17193616.893291924</v>
      </c>
      <c r="D61" s="598"/>
      <c r="E61" s="740">
        <v>10951213.635465018</v>
      </c>
      <c r="F61" s="187"/>
      <c r="G61" s="740">
        <v>1283138.4306747688</v>
      </c>
      <c r="H61" s="187"/>
      <c r="I61" s="740">
        <v>2670948.1459237607</v>
      </c>
      <c r="J61" s="187"/>
      <c r="K61" s="740">
        <v>2820036.4041919699</v>
      </c>
      <c r="L61" s="187"/>
      <c r="M61" s="738">
        <v>88313.380898304153</v>
      </c>
    </row>
    <row r="62" spans="1:14" ht="13.5" thickBot="1">
      <c r="A62" s="461">
        <v>44348</v>
      </c>
      <c r="B62" s="188"/>
      <c r="C62" s="739">
        <v>21772077.393566713</v>
      </c>
      <c r="D62" s="184"/>
      <c r="E62" s="741">
        <v>13459170.812801596</v>
      </c>
      <c r="F62" s="188"/>
      <c r="G62" s="741">
        <v>1529153.3854040718</v>
      </c>
      <c r="H62" s="188"/>
      <c r="I62" s="741">
        <v>3533830.4504901348</v>
      </c>
      <c r="J62" s="188"/>
      <c r="K62" s="741">
        <v>3141683.6088929484</v>
      </c>
      <c r="L62" s="188"/>
      <c r="M62" s="739">
        <v>98327.245528022424</v>
      </c>
    </row>
  </sheetData>
  <mergeCells count="6">
    <mergeCell ref="B5:C5"/>
    <mergeCell ref="L5:M5"/>
    <mergeCell ref="J5:K5"/>
    <mergeCell ref="H5:I5"/>
    <mergeCell ref="F5:G5"/>
    <mergeCell ref="D5:E5"/>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80" fitToHeight="0" orientation="landscape" r:id="rId1"/>
  <headerFooter>
    <oddFooter>&amp;L&amp;F&amp;CPage &amp;P of &amp;N&amp;R&amp;D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30"/>
  <sheetViews>
    <sheetView workbookViewId="0"/>
  </sheetViews>
  <sheetFormatPr defaultRowHeight="12.75"/>
  <cols>
    <col min="1" max="1" width="36.85546875" style="73" customWidth="1"/>
    <col min="2" max="2" width="16" style="73" customWidth="1"/>
    <col min="3" max="3" width="14.42578125" style="189" customWidth="1"/>
    <col min="4" max="5" width="18.42578125" style="189" customWidth="1"/>
    <col min="6" max="6" width="18.28515625" style="73" customWidth="1"/>
    <col min="7" max="7" width="17.28515625" style="73" customWidth="1"/>
    <col min="8" max="16384" width="9.140625" style="73"/>
  </cols>
  <sheetData>
    <row r="1" spans="1:7">
      <c r="A1" s="82" t="s">
        <v>279</v>
      </c>
    </row>
    <row r="4" spans="1:7" ht="18.75" customHeight="1">
      <c r="A4" s="27"/>
      <c r="B4" s="775" t="s">
        <v>82</v>
      </c>
      <c r="C4" s="776"/>
      <c r="D4" s="776"/>
      <c r="E4" s="777"/>
      <c r="F4" s="757" t="s">
        <v>85</v>
      </c>
      <c r="G4" s="770"/>
    </row>
    <row r="5" spans="1:7" ht="32.1" customHeight="1">
      <c r="A5" s="299" t="s">
        <v>86</v>
      </c>
      <c r="B5" s="23" t="s">
        <v>108</v>
      </c>
      <c r="C5" s="4" t="s">
        <v>90</v>
      </c>
      <c r="D5" s="4" t="s">
        <v>84</v>
      </c>
      <c r="E5" s="4" t="s">
        <v>103</v>
      </c>
      <c r="F5" s="23" t="s">
        <v>87</v>
      </c>
      <c r="G5" s="4" t="s">
        <v>84</v>
      </c>
    </row>
    <row r="6" spans="1:7" ht="20.100000000000001" customHeight="1">
      <c r="A6" s="5" t="s">
        <v>77</v>
      </c>
      <c r="B6" s="57">
        <f>ROUND(INDEX(LegalAidJurisdictions!C7:C62,MATCH(About!C33,  LegalAidJurisdictions!A7:A62,0)),2-LEN(INT(INDEX( LegalAidJurisdictions!C7:C62,MATCH(About!C33,  LegalAidJurisdictions!A7:A62,0)))))</f>
        <v>19000000</v>
      </c>
      <c r="C6" s="54">
        <f>ROUND(INDEX(LegalAidJurisdictions!B7:B62,MATCH(About!C33, LegalAidJurisdictions!A7:A62,0)),2-LEN(INT(INDEX( LegalAidJurisdictions!B7:B62,MATCH(About!C33, LegalAidJurisdictions!A7:A62,0)))))</f>
        <v>20000000</v>
      </c>
      <c r="D6" s="38">
        <f>INDEX(LegalAidJurisdictions!B7:B62,MATCH(About!C33, LegalAidJurisdictions!A7:A62,0))/ INDEX(LegalAidJurisdictions!B7:B62,MATCH(About!C34, LegalAidJurisdictions!A7:A62,0))-1</f>
        <v>0.25802479816012158</v>
      </c>
      <c r="E6" s="38">
        <f>(C6-B6)/B6</f>
        <v>5.2631578947368418E-2</v>
      </c>
      <c r="F6" s="40">
        <f>SUM(INDEX(LegalAidJurisdictions!B7:B62,MATCH(EDATE(About!C33,-9), LegalAidJurisdictions!A7:A62,0)):INDEX( LegalAidJurisdictions!B7:B62,MATCH(About!C33, LegalAidJurisdictions!A7:A62,0)))</f>
        <v>68466461.25</v>
      </c>
      <c r="G6" s="38">
        <f>LegalAidJurisdictions!Q12</f>
        <v>0.1375747734752657</v>
      </c>
    </row>
    <row r="7" spans="1:7" ht="20.100000000000001" customHeight="1">
      <c r="A7" s="5" t="s">
        <v>20</v>
      </c>
      <c r="B7" s="57">
        <f>ROUND(INDEX(LegalAidJurisdictions!E7:E62,MATCH(About!C33,  LegalAidJurisdictions!A7:A62,0)),2-LEN(INT(INDEX( LegalAidJurisdictions!E7:E62,MATCH(About!C33,  LegalAidJurisdictions!A7:A62,0)))))</f>
        <v>12000000</v>
      </c>
      <c r="C7" s="54">
        <f>ROUND(INDEX(LegalAidJurisdictions!D7:D62,MATCH(About!C33, LegalAidJurisdictions!A7:A62,0)),2-LEN(INT(INDEX( LegalAidJurisdictions!D7:D62,MATCH(About!C33, LegalAidJurisdictions!A7:A62,0)))))</f>
        <v>12000000</v>
      </c>
      <c r="D7" s="38">
        <f>INDEX(LegalAidJurisdictions!D7:D62,MATCH(About!C33, LegalAidJurisdictions!A7:A62,0))/ INDEX(LegalAidJurisdictions!D7:D62,MATCH(About!C34, LegalAidJurisdictions!A7:A62,0))-1</f>
        <v>2.8525036424892347E-2</v>
      </c>
      <c r="E7" s="38">
        <f t="shared" ref="E7:E11" si="0">(C7-B7)/B7</f>
        <v>0</v>
      </c>
      <c r="F7" s="40">
        <f>SUM(INDEX(LegalAidJurisdictions!D7:D62,MATCH(EDATE(About!C33,-9), LegalAidJurisdictions!A7:A62,0)):INDEX( LegalAidJurisdictions!D7:D62,MATCH(About!C33, LegalAidJurisdictions!A7:A62,0)))</f>
        <v>44720911.859999999</v>
      </c>
      <c r="G7" s="36">
        <f>LegalAidJurisdictions!R12</f>
        <v>4.5019656164020372E-3</v>
      </c>
    </row>
    <row r="8" spans="1:7" ht="20.100000000000001" customHeight="1">
      <c r="A8" s="5" t="s">
        <v>21</v>
      </c>
      <c r="B8" s="57">
        <f>ROUND(INDEX(LegalAidJurisdictions!G7:G62,MATCH(About!C33,  LegalAidJurisdictions!A7:A62,0)),2-LEN(INT(INDEX( LegalAidJurisdictions!G7:G62,MATCH(About!C33,  LegalAidJurisdictions!A7:A62,0)))))</f>
        <v>1400000</v>
      </c>
      <c r="C8" s="54">
        <f>ROUND(INDEX(LegalAidJurisdictions!F7:F62,MATCH(About!C33, LegalAidJurisdictions!A7:A62,0)),2-LEN(INT(INDEX( LegalAidJurisdictions!F7:F62,MATCH(About!C33, LegalAidJurisdictions!A7:A62,0)))))</f>
        <v>1800000</v>
      </c>
      <c r="D8" s="38">
        <f>INDEX(LegalAidJurisdictions!F7:F62,MATCH(About!C33, LegalAidJurisdictions!A7:A62,0))/ INDEX(LegalAidJurisdictions!F7:F62,MATCH(About!C34, LegalAidJurisdictions!A7:A62,0))-1</f>
        <v>9.8113921146237848E-2</v>
      </c>
      <c r="E8" s="38">
        <f t="shared" si="0"/>
        <v>0.2857142857142857</v>
      </c>
      <c r="F8" s="40">
        <f>SUM(INDEX(LegalAidJurisdictions!F7:F62,MATCH(EDATE(About!C33,-9), LegalAidJurisdictions!A7:A62,0)):INDEX( LegalAidJurisdictions!F7:F62,MATCH(About!C33, LegalAidJurisdictions!A7:A62,0)))</f>
        <v>6211696.6500000004</v>
      </c>
      <c r="G8" s="36">
        <f>LegalAidJurisdictions!S12</f>
        <v>7.336582673347869E-2</v>
      </c>
    </row>
    <row r="9" spans="1:7" ht="20.100000000000001" customHeight="1">
      <c r="A9" s="5" t="s">
        <v>78</v>
      </c>
      <c r="B9" s="57">
        <f>ROUND(INDEX(LegalAidJurisdictions!I7:I62,MATCH(About!C33,  LegalAidJurisdictions!A7:A62,0)),2-LEN(INT(INDEX( LegalAidJurisdictions!I7:I62,MATCH(About!C33,  LegalAidJurisdictions!A7:A62,0)))))</f>
        <v>3700000</v>
      </c>
      <c r="C9" s="54">
        <f>ROUND(INDEX(LegalAidJurisdictions!H7:H62,MATCH(About!C33, LegalAidJurisdictions!A7:A62,0)),2-LEN(INT(INDEX( LegalAidJurisdictions!H7:H62,MATCH(About!C33, LegalAidJurisdictions!A7:A62,0)))))</f>
        <v>3900000</v>
      </c>
      <c r="D9" s="38">
        <f>INDEX(LegalAidJurisdictions!H7:H62,MATCH(About!C33, LegalAidJurisdictions!A7:A62,0))/ INDEX(LegalAidJurisdictions!H7:H62,MATCH(About!C34, LegalAidJurisdictions!A7:A62,0))-1</f>
        <v>0.23210152800694539</v>
      </c>
      <c r="E9" s="38">
        <f t="shared" si="0"/>
        <v>5.4054054054054057E-2</v>
      </c>
      <c r="F9" s="40">
        <f>SUM(INDEX(LegalAidJurisdictions!H7:H62,MATCH(EDATE(About!C33,-9), LegalAidJurisdictions!A7:A62,0)):INDEX( LegalAidJurisdictions!H7:H62,MATCH(About!C33, LegalAidJurisdictions!A7:A62,0)))</f>
        <v>15077305.390000001</v>
      </c>
      <c r="G9" s="36">
        <f>LegalAidJurisdictions!T12</f>
        <v>0.21362957972514418</v>
      </c>
    </row>
    <row r="10" spans="1:7" ht="20.100000000000001" customHeight="1">
      <c r="A10" s="5" t="s">
        <v>29</v>
      </c>
      <c r="B10" s="57">
        <f>ROUND(INDEX(LegalAidJurisdictions!K7:K62,MATCH(About!C33,  LegalAidJurisdictions!A7:A62,0)),2-LEN(INT(INDEX( LegalAidJurisdictions!K7:K62,MATCH(About!C33,  LegalAidJurisdictions!A7:A62,0)))))</f>
        <v>2800000</v>
      </c>
      <c r="C10" s="54">
        <f>ROUND(INDEX(LegalAidJurisdictions!J7:J62,MATCH(About!C33, LegalAidJurisdictions!A7:A62,0)),2-LEN(INT(INDEX( LegalAidJurisdictions!J7:J62,MATCH(About!C33, LegalAidJurisdictions!A7:A62,0)))))</f>
        <v>2800000</v>
      </c>
      <c r="D10" s="38">
        <f>INDEX(LegalAidJurisdictions!J7:J62,MATCH(About!C33, LegalAidJurisdictions!A7:A62,0))/ INDEX(LegalAidJurisdictions!J7:J62,MATCH(About!C34, LegalAidJurisdictions!A7:A62,0))-1</f>
        <v>1.9852138294544908E-2</v>
      </c>
      <c r="E10" s="38">
        <f t="shared" si="0"/>
        <v>0</v>
      </c>
      <c r="F10" s="40">
        <f>SUM(INDEX(LegalAidJurisdictions!J7:J62,MATCH(EDATE(About!C33,-9), LegalAidJurisdictions!A7:A62,0)):INDEX( LegalAidJurisdictions!J7:J62,MATCH(About!C33, LegalAidJurisdictions!A7:A62,0)))</f>
        <v>10826747.83</v>
      </c>
      <c r="G10" s="36">
        <f>LegalAidJurisdictions!U12</f>
        <v>6.2501110549656458E-2</v>
      </c>
    </row>
    <row r="11" spans="1:7" ht="20.100000000000001" customHeight="1">
      <c r="A11" s="6" t="s">
        <v>30</v>
      </c>
      <c r="B11" s="58">
        <f>ROUND(INDEX(LegalAidJurisdictions!M7:M62,MATCH(About!C33,  LegalAidJurisdictions!A7:A62,0)),2-LEN(INT(INDEX( LegalAidJurisdictions!M7:M62,MATCH(About!C33,  LegalAidJurisdictions!A7:A62,0)))))</f>
        <v>98000</v>
      </c>
      <c r="C11" s="55">
        <f>ROUND(INDEX(LegalAidJurisdictions!L7:L62,MATCH(About!C33, LegalAidJurisdictions!A7:A62,0)),2-LEN(INT(INDEX( LegalAidJurisdictions!L7:L62,MATCH(About!C33, LegalAidJurisdictions!A7:A62,0)))))</f>
        <v>100000</v>
      </c>
      <c r="D11" s="39">
        <f>INDEX(LegalAidJurisdictions!L7:L62,MATCH(About!C33, LegalAidJurisdictions!A7:A62,0))/ INDEX(LegalAidJurisdictions!L7:L62,MATCH(About!C34, LegalAidJurisdictions!A7:A62,0))-1</f>
        <v>6.1475594909410347E-2</v>
      </c>
      <c r="E11" s="38">
        <f t="shared" si="0"/>
        <v>2.0408163265306121E-2</v>
      </c>
      <c r="F11" s="41">
        <f>SUM(INDEX(LegalAidJurisdictions!L7:L62,MATCH(EDATE(About!C33,-9), LegalAidJurisdictions!A7:A62,0)):INDEX( LegalAidJurisdictions!L7:L62,MATCH(About!C33, LegalAidJurisdictions!A7:A62,0)))</f>
        <v>374464.07999999996</v>
      </c>
      <c r="G11" s="37">
        <f>LegalAidJurisdictions!V12</f>
        <v>1.4106559810836306E-2</v>
      </c>
    </row>
    <row r="12" spans="1:7" ht="24.95" customHeight="1">
      <c r="A12" s="12" t="s">
        <v>89</v>
      </c>
      <c r="B12" s="59">
        <f>ROUND(INDEX(LegalAid!D7:D71,MATCH(About!C33,  LegalAid!B7:B71,0)),2-LEN(INT(INDEX( LegalAid!D7:D71,MATCH(About!C33, LegalAid!B7:B71,0)))))</f>
        <v>39000000</v>
      </c>
      <c r="C12" s="56">
        <f>ROUND(INDEX(LegalAid!C7:C71,MATCH(About!C33,  LegalAid!B7:B71,0)),2-LEN(INT(INDEX( LegalAid!C7:C71,MATCH(About!C33, LegalAid!B7:B71,0)))))</f>
        <v>41000000</v>
      </c>
      <c r="D12" s="53">
        <f>INDEX(LegalAid!C7:C71,MATCH(About!C33,LegalAid!B7:B71,0))/ INDEX(LegalAid!C7:C71,MATCH(About!C34, LegalAid!B7:B71,0))-1</f>
        <v>0.15216029251204088</v>
      </c>
      <c r="E12" s="468">
        <f>(C12-B12)/B12</f>
        <v>5.128205128205128E-2</v>
      </c>
      <c r="F12" s="42">
        <f>SUM(INDEX(LegalAid!C7:C71,MATCH(EDATE(About!C33,-9), LegalAid!B7:B71,0)):INDEX( LegalAid!C7:C71,MATCH(About!C33, LegalAid!B7:B71,0)))</f>
        <v>145677588.06</v>
      </c>
      <c r="G12" s="43">
        <f>LegalAidJurisdictions!W12</f>
        <v>9.1410954795131838E-2</v>
      </c>
    </row>
    <row r="13" spans="1:7">
      <c r="B13" s="500"/>
      <c r="C13" s="501"/>
    </row>
    <row r="16" spans="1:7" ht="37.5">
      <c r="A16" s="685" t="s">
        <v>254</v>
      </c>
      <c r="B16" s="687" t="s">
        <v>241</v>
      </c>
      <c r="C16" s="681" t="s">
        <v>242</v>
      </c>
      <c r="D16" s="688" t="s">
        <v>243</v>
      </c>
      <c r="E16" s="681" t="s">
        <v>244</v>
      </c>
      <c r="F16" s="681" t="s">
        <v>243</v>
      </c>
    </row>
    <row r="17" spans="1:6" ht="18.75">
      <c r="A17" s="686" t="s">
        <v>245</v>
      </c>
      <c r="B17" s="684">
        <v>62076571.700000003</v>
      </c>
      <c r="C17" s="682">
        <v>70961597.497538552</v>
      </c>
      <c r="D17" s="683">
        <v>0.14313009810653812</v>
      </c>
      <c r="E17" s="682">
        <v>82100163.976861417</v>
      </c>
      <c r="F17" s="683">
        <v>0.3225627918634143</v>
      </c>
    </row>
    <row r="18" spans="1:6" ht="18.75">
      <c r="A18" s="686" t="s">
        <v>246</v>
      </c>
      <c r="B18" s="684">
        <v>44585087.839999996</v>
      </c>
      <c r="C18" s="682">
        <v>46464204.803303495</v>
      </c>
      <c r="D18" s="683">
        <v>4.2146759249347687E-2</v>
      </c>
      <c r="E18" s="682">
        <v>50998045.659213424</v>
      </c>
      <c r="F18" s="683">
        <v>0.14383638408938992</v>
      </c>
    </row>
    <row r="19" spans="1:6" ht="18.75">
      <c r="A19" s="686" t="s">
        <v>247</v>
      </c>
      <c r="B19" s="684">
        <v>6186983.1600000001</v>
      </c>
      <c r="C19" s="682">
        <v>5564863.2913324861</v>
      </c>
      <c r="D19" s="683">
        <v>-0.10055302440285195</v>
      </c>
      <c r="E19" s="682">
        <v>5984522.0444960343</v>
      </c>
      <c r="F19" s="683">
        <v>-3.2723721766840221E-2</v>
      </c>
    </row>
    <row r="20" spans="1:6" ht="18.75">
      <c r="A20" s="686" t="s">
        <v>22</v>
      </c>
      <c r="B20" s="684">
        <v>13663533.579999998</v>
      </c>
      <c r="C20" s="682">
        <v>13699158.695414118</v>
      </c>
      <c r="D20" s="683">
        <v>2.6073134892621429E-3</v>
      </c>
      <c r="E20" s="682">
        <v>12430453.013915624</v>
      </c>
      <c r="F20" s="683">
        <v>-9.0246096214034691E-2</v>
      </c>
    </row>
    <row r="21" spans="1:6" ht="18.75">
      <c r="A21" s="686" t="s">
        <v>248</v>
      </c>
      <c r="B21" s="684">
        <v>10579743.41</v>
      </c>
      <c r="C21" s="682">
        <v>10965849.167023689</v>
      </c>
      <c r="D21" s="683">
        <v>3.6494812970486623E-2</v>
      </c>
      <c r="E21" s="682">
        <v>11860656.701333571</v>
      </c>
      <c r="F21" s="683">
        <v>0.12107224548781104</v>
      </c>
    </row>
    <row r="22" spans="1:6" ht="18.75">
      <c r="A22" s="686" t="s">
        <v>24</v>
      </c>
      <c r="B22" s="684">
        <v>374839.41000000003</v>
      </c>
      <c r="C22" s="682">
        <v>370211.0571510538</v>
      </c>
      <c r="D22" s="683">
        <v>-1.2347561983800564E-2</v>
      </c>
      <c r="E22" s="682">
        <v>371815.62530281994</v>
      </c>
      <c r="F22" s="683">
        <v>-8.0668804200179738E-3</v>
      </c>
    </row>
    <row r="23" spans="1:6" ht="18.75">
      <c r="A23" s="689" t="s">
        <v>63</v>
      </c>
      <c r="B23" s="690">
        <v>137466759.09999999</v>
      </c>
      <c r="C23" s="691">
        <v>148025884.51176339</v>
      </c>
      <c r="D23" s="692">
        <v>7.6812208863396417E-2</v>
      </c>
      <c r="E23" s="691">
        <v>163745657.0211229</v>
      </c>
      <c r="F23" s="692">
        <v>0.1911654722434124</v>
      </c>
    </row>
    <row r="24" spans="1:6">
      <c r="F24" s="86"/>
    </row>
    <row r="25" spans="1:6">
      <c r="F25" s="86"/>
    </row>
    <row r="26" spans="1:6">
      <c r="F26" s="86"/>
    </row>
    <row r="27" spans="1:6">
      <c r="F27" s="86"/>
    </row>
    <row r="28" spans="1:6">
      <c r="F28" s="86"/>
    </row>
    <row r="29" spans="1:6">
      <c r="F29" s="86"/>
    </row>
    <row r="30" spans="1:6">
      <c r="F30" s="86"/>
    </row>
  </sheetData>
  <mergeCells count="2">
    <mergeCell ref="F4:G4"/>
    <mergeCell ref="B4:E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1" orientation="portrait" r:id="rId1"/>
  <headerFooter>
    <oddFooter>&amp;L&amp;F&amp;CPage &amp;P of &amp;N&amp;R&amp;D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1"/>
  <sheetViews>
    <sheetView workbookViewId="0"/>
  </sheetViews>
  <sheetFormatPr defaultRowHeight="12.75"/>
  <cols>
    <col min="1" max="16384" width="9.140625" style="73"/>
  </cols>
  <sheetData>
    <row r="1" spans="1:4" ht="18.75">
      <c r="A1" s="82" t="s">
        <v>152</v>
      </c>
      <c r="D1" s="163" t="s">
        <v>157</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7" fitToHeight="0" orientation="landscape" r:id="rId1"/>
  <headerFooter>
    <oddFooter>&amp;L&amp;F&amp;CPage &amp;P of &amp;N &amp;R&amp;D</oddFooter>
  </headerFooter>
  <drawing r:id="rId2"/>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S304"/>
  <sheetViews>
    <sheetView workbookViewId="0">
      <pane ySplit="3" topLeftCell="A4" activePane="bottomLeft" state="frozen"/>
      <selection pane="bottomLeft"/>
    </sheetView>
  </sheetViews>
  <sheetFormatPr defaultRowHeight="12.75"/>
  <cols>
    <col min="1" max="1" width="12.7109375" style="127" customWidth="1"/>
    <col min="2" max="4" width="12.7109375" style="127" hidden="1" customWidth="1"/>
    <col min="5" max="5" width="17.140625" style="127" customWidth="1"/>
    <col min="6" max="7" width="12.7109375" style="127" customWidth="1"/>
    <col min="8" max="8" width="12.7109375" style="181" customWidth="1"/>
    <col min="9" max="9" width="12.7109375" style="128" customWidth="1"/>
    <col min="10" max="10" width="12.7109375" style="130" customWidth="1"/>
    <col min="11" max="11" width="18.5703125" style="174" customWidth="1"/>
    <col min="12" max="12" width="12.7109375" style="174" customWidth="1"/>
    <col min="13" max="13" width="12.7109375" style="130" customWidth="1"/>
    <col min="14" max="14" width="15.42578125" style="174" customWidth="1"/>
    <col min="15" max="17" width="9.140625" style="317"/>
    <col min="18" max="18" width="16.42578125" style="317" customWidth="1"/>
    <col min="19" max="19" width="20.5703125" style="73" bestFit="1" customWidth="1"/>
    <col min="20" max="16384" width="9.140625" style="73"/>
  </cols>
  <sheetData>
    <row r="1" spans="1:18">
      <c r="A1" s="82" t="s">
        <v>152</v>
      </c>
    </row>
    <row r="2" spans="1:18" ht="13.5" thickBot="1">
      <c r="A2" s="82"/>
      <c r="E2" s="191" t="s">
        <v>12</v>
      </c>
      <c r="H2" s="180"/>
      <c r="K2" s="316" t="s">
        <v>13</v>
      </c>
    </row>
    <row r="3" spans="1:18" ht="26.25" thickBot="1">
      <c r="A3" s="131" t="s">
        <v>6</v>
      </c>
      <c r="B3" s="90" t="s">
        <v>8</v>
      </c>
      <c r="C3" s="132" t="s">
        <v>15</v>
      </c>
      <c r="D3" s="133" t="s">
        <v>14</v>
      </c>
      <c r="E3" s="193" t="s">
        <v>26</v>
      </c>
      <c r="F3" s="194" t="s">
        <v>18</v>
      </c>
      <c r="G3" s="194" t="s">
        <v>27</v>
      </c>
      <c r="H3" s="195" t="s">
        <v>28</v>
      </c>
      <c r="I3" s="136"/>
      <c r="J3" s="143" t="s">
        <v>14</v>
      </c>
      <c r="K3" s="313" t="s">
        <v>26</v>
      </c>
      <c r="L3" s="314" t="s">
        <v>18</v>
      </c>
      <c r="M3" s="315" t="s">
        <v>27</v>
      </c>
      <c r="N3" s="314" t="s">
        <v>28</v>
      </c>
      <c r="O3" s="318" t="s">
        <v>26</v>
      </c>
      <c r="P3" s="318" t="s">
        <v>18</v>
      </c>
      <c r="Q3" s="318" t="s">
        <v>27</v>
      </c>
      <c r="R3" s="319" t="s">
        <v>28</v>
      </c>
    </row>
    <row r="4" spans="1:18">
      <c r="A4" s="95">
        <v>36707</v>
      </c>
      <c r="B4" s="137">
        <f>MONTH(MONTH(A4)&amp;0)</f>
        <v>2</v>
      </c>
      <c r="C4" s="115" t="str">
        <f>IF(B4=4,"dec",IF(B4=1,"Mar", IF(B4=2,"June",IF(B4=3,"Sep",""))))&amp;YEAR(A4)</f>
        <v>June2000</v>
      </c>
      <c r="D4" s="115">
        <f>DATEVALUE(C4)</f>
        <v>36678</v>
      </c>
      <c r="E4" s="196">
        <v>0.14133721581364095</v>
      </c>
      <c r="F4" s="197">
        <v>0.46880949714413706</v>
      </c>
      <c r="G4" s="197">
        <v>0.29465785642289172</v>
      </c>
      <c r="H4" s="198">
        <v>9.5195430619330279E-2</v>
      </c>
      <c r="J4" s="390">
        <v>36678</v>
      </c>
      <c r="K4" s="310">
        <f>IF(AVERAGEIF($D$4:$D$304,J4,$E$4:$E$304)=0,NA(),AVERAGEIF($D$4:$D$304,J4,$E$4:$E$304))</f>
        <v>0.14133721581364095</v>
      </c>
      <c r="L4" s="307">
        <f>IF(AVERAGEIF($D$4:$D$304,J4,$F$4:$F$304)=0,NA(),AVERAGEIF($D$4:$D$304,J4,$F$4:$F$304))</f>
        <v>0.46880949714413706</v>
      </c>
      <c r="M4" s="307">
        <f>IF(AVERAGEIF($D$4:$D$304,J4,$G$4:$G$304)=0,NA(),AVERAGEIF($D$4:$D$304,J4,$G$4:$G$304))</f>
        <v>0.29465785642289172</v>
      </c>
      <c r="N4" s="307">
        <f>IF(AVERAGEIF($D$4:$D$304,J4,$H$4:$H$304)=0,NA(),AVERAGEIF($D$4:$D$304,J4,$H$4:$H$304))</f>
        <v>9.5195430619330279E-2</v>
      </c>
      <c r="O4" s="320"/>
      <c r="P4" s="320"/>
      <c r="Q4" s="320"/>
      <c r="R4" s="321"/>
    </row>
    <row r="5" spans="1:18">
      <c r="A5" s="95">
        <v>36738</v>
      </c>
      <c r="B5" s="137">
        <f t="shared" ref="B5:B68" si="0">MONTH(MONTH(A5)&amp;0)</f>
        <v>3</v>
      </c>
      <c r="C5" s="115" t="str">
        <f t="shared" ref="C5:C68" si="1">IF(B5=4,"dec",IF(B5=1,"Mar", IF(B5=2,"June",IF(B5=3,"Sep",""))))&amp;YEAR(A5)</f>
        <v>Sep2000</v>
      </c>
      <c r="D5" s="115">
        <f t="shared" ref="D5:D68" si="2">DATEVALUE(C5)</f>
        <v>36770</v>
      </c>
      <c r="E5" s="196">
        <v>0.14809231126058217</v>
      </c>
      <c r="F5" s="197">
        <v>0.46260002319378407</v>
      </c>
      <c r="G5" s="197">
        <v>0.29560477791951756</v>
      </c>
      <c r="H5" s="198">
        <v>9.3702887626116199E-2</v>
      </c>
      <c r="J5" s="354">
        <v>36770</v>
      </c>
      <c r="K5" s="311">
        <f t="shared" ref="K5:K66" si="3">IF(AVERAGEIF($D$4:$D$304,J5,$E$4:$E$304)=0,NA(),AVERAGEIF($D$4:$D$304,J5,$E$4:$E$304))</f>
        <v>0.14307045554791228</v>
      </c>
      <c r="L5" s="308">
        <f t="shared" ref="L5:L66" si="4">IF(AVERAGEIF($D$4:$D$304,J5,$F$4:$F$304)=0,NA(),AVERAGEIF($D$4:$D$304,J5,$F$4:$F$304))</f>
        <v>0.46595257222417175</v>
      </c>
      <c r="M5" s="308">
        <f t="shared" ref="M5:M66" si="5">IF(AVERAGEIF($D$4:$D$304,J5,$G$4:$G$304)=0,NA(),AVERAGEIF($D$4:$D$304,J5,$G$4:$G$304))</f>
        <v>0.29742991882945402</v>
      </c>
      <c r="N5" s="308">
        <f t="shared" ref="N5:N66" si="6">IF(AVERAGEIF($D$4:$D$304,J5,$H$4:$H$304)=0,NA(),AVERAGEIF($D$4:$D$304,J5,$H$4:$H$304))</f>
        <v>9.3547053398461963E-2</v>
      </c>
      <c r="O5" s="322"/>
      <c r="P5" s="322"/>
      <c r="Q5" s="322"/>
      <c r="R5" s="323"/>
    </row>
    <row r="6" spans="1:18">
      <c r="A6" s="95">
        <v>36769</v>
      </c>
      <c r="B6" s="137">
        <f t="shared" si="0"/>
        <v>3</v>
      </c>
      <c r="C6" s="115" t="str">
        <f t="shared" si="1"/>
        <v>Sep2000</v>
      </c>
      <c r="D6" s="115">
        <f t="shared" si="2"/>
        <v>36770</v>
      </c>
      <c r="E6" s="196">
        <v>0.14082992904751665</v>
      </c>
      <c r="F6" s="197">
        <v>0.45807353257364009</v>
      </c>
      <c r="G6" s="197">
        <v>0.30391313695979361</v>
      </c>
      <c r="H6" s="198">
        <v>9.7183401419049673E-2</v>
      </c>
      <c r="J6" s="354">
        <v>36861</v>
      </c>
      <c r="K6" s="311">
        <f t="shared" si="3"/>
        <v>0.14153724621084796</v>
      </c>
      <c r="L6" s="308">
        <f t="shared" si="4"/>
        <v>0.47835339374441105</v>
      </c>
      <c r="M6" s="308">
        <f t="shared" si="5"/>
        <v>0.28868574498443267</v>
      </c>
      <c r="N6" s="308">
        <f t="shared" si="6"/>
        <v>9.1423615060308425E-2</v>
      </c>
      <c r="O6" s="322"/>
      <c r="P6" s="322"/>
      <c r="Q6" s="322"/>
      <c r="R6" s="323"/>
    </row>
    <row r="7" spans="1:18">
      <c r="A7" s="95">
        <v>36799</v>
      </c>
      <c r="B7" s="137">
        <f t="shared" si="0"/>
        <v>3</v>
      </c>
      <c r="C7" s="115" t="str">
        <f t="shared" si="1"/>
        <v>Sep2000</v>
      </c>
      <c r="D7" s="115">
        <f t="shared" si="2"/>
        <v>36770</v>
      </c>
      <c r="E7" s="196">
        <v>0.14028912633563798</v>
      </c>
      <c r="F7" s="197">
        <v>0.47718416090509114</v>
      </c>
      <c r="G7" s="197">
        <v>0.2927718416090509</v>
      </c>
      <c r="H7" s="198">
        <v>8.9754871150219989E-2</v>
      </c>
      <c r="J7" s="354">
        <v>36951</v>
      </c>
      <c r="K7" s="311">
        <f t="shared" si="3"/>
        <v>0.14073543144980349</v>
      </c>
      <c r="L7" s="308">
        <f t="shared" si="4"/>
        <v>0.50219920522030992</v>
      </c>
      <c r="M7" s="308">
        <f t="shared" si="5"/>
        <v>0.27744915035346529</v>
      </c>
      <c r="N7" s="308">
        <f t="shared" si="6"/>
        <v>7.9616212976421311E-2</v>
      </c>
      <c r="O7" s="322"/>
      <c r="P7" s="322"/>
      <c r="Q7" s="322"/>
      <c r="R7" s="323"/>
    </row>
    <row r="8" spans="1:18">
      <c r="A8" s="95">
        <v>36830</v>
      </c>
      <c r="B8" s="137">
        <f t="shared" si="0"/>
        <v>4</v>
      </c>
      <c r="C8" s="115" t="str">
        <f t="shared" si="1"/>
        <v>dec2000</v>
      </c>
      <c r="D8" s="115">
        <f t="shared" si="2"/>
        <v>36861</v>
      </c>
      <c r="E8" s="196">
        <v>0.14310344827586208</v>
      </c>
      <c r="F8" s="197">
        <v>0.47574712643678163</v>
      </c>
      <c r="G8" s="197">
        <v>0.29333333333333333</v>
      </c>
      <c r="H8" s="198">
        <v>8.7816091954022985E-2</v>
      </c>
      <c r="J8" s="354">
        <v>37043</v>
      </c>
      <c r="K8" s="311">
        <f t="shared" si="3"/>
        <v>0.13565374785228831</v>
      </c>
      <c r="L8" s="308">
        <f t="shared" si="4"/>
        <v>0.49135621210619984</v>
      </c>
      <c r="M8" s="308">
        <f t="shared" si="5"/>
        <v>0.28509102810291648</v>
      </c>
      <c r="N8" s="308">
        <f t="shared" si="6"/>
        <v>8.7899011938595298E-2</v>
      </c>
      <c r="O8" s="322"/>
      <c r="P8" s="322"/>
      <c r="Q8" s="322"/>
      <c r="R8" s="323"/>
    </row>
    <row r="9" spans="1:18">
      <c r="A9" s="95">
        <v>36860</v>
      </c>
      <c r="B9" s="137">
        <f t="shared" si="0"/>
        <v>4</v>
      </c>
      <c r="C9" s="115" t="str">
        <f t="shared" si="1"/>
        <v>dec2000</v>
      </c>
      <c r="D9" s="115">
        <f t="shared" si="2"/>
        <v>36861</v>
      </c>
      <c r="E9" s="196">
        <v>0.13649408793479509</v>
      </c>
      <c r="F9" s="197">
        <v>0.48375617035931578</v>
      </c>
      <c r="G9" s="197">
        <v>0.29181494661921709</v>
      </c>
      <c r="H9" s="198">
        <v>8.7934795086672027E-2</v>
      </c>
      <c r="J9" s="354">
        <v>37135</v>
      </c>
      <c r="K9" s="311">
        <f t="shared" si="3"/>
        <v>0.13984773711867221</v>
      </c>
      <c r="L9" s="308">
        <f t="shared" si="4"/>
        <v>0.48878449262256013</v>
      </c>
      <c r="M9" s="308">
        <f t="shared" si="5"/>
        <v>0.28525944171630879</v>
      </c>
      <c r="N9" s="308">
        <f t="shared" si="6"/>
        <v>8.6108328542458867E-2</v>
      </c>
      <c r="O9" s="322"/>
      <c r="P9" s="322"/>
      <c r="Q9" s="322"/>
      <c r="R9" s="323"/>
    </row>
    <row r="10" spans="1:18">
      <c r="A10" s="95">
        <v>36891</v>
      </c>
      <c r="B10" s="137">
        <f t="shared" si="0"/>
        <v>4</v>
      </c>
      <c r="C10" s="115" t="str">
        <f t="shared" si="1"/>
        <v>dec2000</v>
      </c>
      <c r="D10" s="115">
        <f t="shared" si="2"/>
        <v>36861</v>
      </c>
      <c r="E10" s="196">
        <v>0.14501420242188667</v>
      </c>
      <c r="F10" s="197">
        <v>0.47555688443713562</v>
      </c>
      <c r="G10" s="197">
        <v>0.28090895500074747</v>
      </c>
      <c r="H10" s="198">
        <v>9.8519958140230235E-2</v>
      </c>
      <c r="J10" s="354">
        <v>37226</v>
      </c>
      <c r="K10" s="311">
        <f t="shared" si="3"/>
        <v>0.13778009818869244</v>
      </c>
      <c r="L10" s="308">
        <f t="shared" si="4"/>
        <v>0.49725351531417444</v>
      </c>
      <c r="M10" s="308">
        <f t="shared" si="5"/>
        <v>0.27871249678765442</v>
      </c>
      <c r="N10" s="308">
        <f t="shared" si="6"/>
        <v>8.6253889709478657E-2</v>
      </c>
      <c r="O10" s="322"/>
      <c r="P10" s="322"/>
      <c r="Q10" s="322"/>
      <c r="R10" s="323"/>
    </row>
    <row r="11" spans="1:18">
      <c r="A11" s="95">
        <v>36922</v>
      </c>
      <c r="B11" s="137">
        <f t="shared" si="0"/>
        <v>1</v>
      </c>
      <c r="C11" s="115" t="str">
        <f t="shared" si="1"/>
        <v>Mar2001</v>
      </c>
      <c r="D11" s="115">
        <f t="shared" si="2"/>
        <v>36951</v>
      </c>
      <c r="E11" s="196">
        <v>0.13717291610466684</v>
      </c>
      <c r="F11" s="197">
        <v>0.53156190990018881</v>
      </c>
      <c r="G11" s="197">
        <v>0.26625303479902884</v>
      </c>
      <c r="H11" s="198">
        <v>6.5012139196115454E-2</v>
      </c>
      <c r="J11" s="354">
        <v>37316</v>
      </c>
      <c r="K11" s="311">
        <f t="shared" si="3"/>
        <v>0.13181177704667316</v>
      </c>
      <c r="L11" s="308">
        <f t="shared" si="4"/>
        <v>0.53348259239192786</v>
      </c>
      <c r="M11" s="308">
        <f t="shared" si="5"/>
        <v>0.25798098423673399</v>
      </c>
      <c r="N11" s="308">
        <f t="shared" si="6"/>
        <v>7.6724646324664955E-2</v>
      </c>
      <c r="O11" s="322"/>
      <c r="P11" s="322"/>
      <c r="Q11" s="322"/>
      <c r="R11" s="323"/>
    </row>
    <row r="12" spans="1:18">
      <c r="A12" s="95">
        <v>36950</v>
      </c>
      <c r="B12" s="137">
        <f t="shared" si="0"/>
        <v>1</v>
      </c>
      <c r="C12" s="115" t="str">
        <f t="shared" si="1"/>
        <v>Mar2001</v>
      </c>
      <c r="D12" s="115">
        <f t="shared" si="2"/>
        <v>36951</v>
      </c>
      <c r="E12" s="196">
        <v>0.14463103122043519</v>
      </c>
      <c r="F12" s="197">
        <v>0.47954115421002841</v>
      </c>
      <c r="G12" s="197">
        <v>0.29210028382213815</v>
      </c>
      <c r="H12" s="198">
        <v>8.372753074739829E-2</v>
      </c>
      <c r="J12" s="354">
        <v>37408</v>
      </c>
      <c r="K12" s="311">
        <f t="shared" si="3"/>
        <v>0.1377315626111261</v>
      </c>
      <c r="L12" s="308">
        <f t="shared" si="4"/>
        <v>0.50357221362764382</v>
      </c>
      <c r="M12" s="308">
        <f t="shared" si="5"/>
        <v>0.266966834056451</v>
      </c>
      <c r="N12" s="308">
        <f t="shared" si="6"/>
        <v>9.1729389704779063E-2</v>
      </c>
      <c r="O12" s="322"/>
      <c r="P12" s="322"/>
      <c r="Q12" s="322"/>
      <c r="R12" s="323"/>
    </row>
    <row r="13" spans="1:18">
      <c r="A13" s="95">
        <v>36981</v>
      </c>
      <c r="B13" s="137">
        <f t="shared" si="0"/>
        <v>1</v>
      </c>
      <c r="C13" s="115" t="str">
        <f t="shared" si="1"/>
        <v>Mar2001</v>
      </c>
      <c r="D13" s="115">
        <f t="shared" si="2"/>
        <v>36951</v>
      </c>
      <c r="E13" s="196">
        <v>0.14040234702430845</v>
      </c>
      <c r="F13" s="197">
        <v>0.49549455155071248</v>
      </c>
      <c r="G13" s="197">
        <v>0.27399413243922882</v>
      </c>
      <c r="H13" s="198">
        <v>9.0108968985750215E-2</v>
      </c>
      <c r="J13" s="354">
        <v>37500</v>
      </c>
      <c r="K13" s="311">
        <f t="shared" si="3"/>
        <v>0.15108340351418204</v>
      </c>
      <c r="L13" s="308">
        <f t="shared" si="4"/>
        <v>0.49664991655137336</v>
      </c>
      <c r="M13" s="308">
        <f t="shared" si="5"/>
        <v>0.26484474113553902</v>
      </c>
      <c r="N13" s="308">
        <f t="shared" si="6"/>
        <v>8.7421938798905585E-2</v>
      </c>
      <c r="O13" s="322"/>
      <c r="P13" s="322"/>
      <c r="Q13" s="322"/>
      <c r="R13" s="323"/>
    </row>
    <row r="14" spans="1:18">
      <c r="A14" s="95">
        <v>37011</v>
      </c>
      <c r="B14" s="137">
        <f t="shared" si="0"/>
        <v>2</v>
      </c>
      <c r="C14" s="115" t="str">
        <f t="shared" si="1"/>
        <v>June2001</v>
      </c>
      <c r="D14" s="115">
        <f t="shared" si="2"/>
        <v>37043</v>
      </c>
      <c r="E14" s="196">
        <v>0.1375821952453212</v>
      </c>
      <c r="F14" s="197">
        <v>0.49772382397572079</v>
      </c>
      <c r="G14" s="197">
        <v>0.27819929185634801</v>
      </c>
      <c r="H14" s="198">
        <v>8.6494688922610016E-2</v>
      </c>
      <c r="J14" s="354">
        <v>37591</v>
      </c>
      <c r="K14" s="311">
        <f t="shared" si="3"/>
        <v>0.15878466033910354</v>
      </c>
      <c r="L14" s="308">
        <f t="shared" si="4"/>
        <v>0.50290394516216341</v>
      </c>
      <c r="M14" s="308">
        <f t="shared" si="5"/>
        <v>0.25207782191546557</v>
      </c>
      <c r="N14" s="308">
        <f t="shared" si="6"/>
        <v>8.6233572583267429E-2</v>
      </c>
      <c r="O14" s="322"/>
      <c r="P14" s="322"/>
      <c r="Q14" s="322"/>
      <c r="R14" s="323"/>
    </row>
    <row r="15" spans="1:18">
      <c r="A15" s="95">
        <v>37042</v>
      </c>
      <c r="B15" s="137">
        <f t="shared" si="0"/>
        <v>2</v>
      </c>
      <c r="C15" s="115" t="str">
        <f t="shared" si="1"/>
        <v>June2001</v>
      </c>
      <c r="D15" s="115">
        <f t="shared" si="2"/>
        <v>37043</v>
      </c>
      <c r="E15" s="196">
        <v>0.14260798194316199</v>
      </c>
      <c r="F15" s="197">
        <v>0.48579049964091514</v>
      </c>
      <c r="G15" s="197">
        <v>0.28798604698881708</v>
      </c>
      <c r="H15" s="198">
        <v>8.3615471427105778E-2</v>
      </c>
      <c r="J15" s="354">
        <v>37681</v>
      </c>
      <c r="K15" s="311">
        <f t="shared" si="3"/>
        <v>0.15743723763142906</v>
      </c>
      <c r="L15" s="308">
        <f t="shared" si="4"/>
        <v>0.5407090892577201</v>
      </c>
      <c r="M15" s="308">
        <f t="shared" si="5"/>
        <v>0.22823359913325592</v>
      </c>
      <c r="N15" s="308">
        <f t="shared" si="6"/>
        <v>7.3620073977594971E-2</v>
      </c>
      <c r="O15" s="322"/>
      <c r="P15" s="322"/>
      <c r="Q15" s="322"/>
      <c r="R15" s="323"/>
    </row>
    <row r="16" spans="1:18">
      <c r="A16" s="95">
        <v>37072</v>
      </c>
      <c r="B16" s="137">
        <f t="shared" si="0"/>
        <v>2</v>
      </c>
      <c r="C16" s="115" t="str">
        <f t="shared" si="1"/>
        <v>June2001</v>
      </c>
      <c r="D16" s="115">
        <f t="shared" si="2"/>
        <v>37043</v>
      </c>
      <c r="E16" s="196">
        <v>0.12677106636838181</v>
      </c>
      <c r="F16" s="197">
        <v>0.4905543127019637</v>
      </c>
      <c r="G16" s="197">
        <v>0.2890877454635844</v>
      </c>
      <c r="H16" s="198">
        <v>9.3586875466070099E-2</v>
      </c>
      <c r="J16" s="354">
        <v>37773</v>
      </c>
      <c r="K16" s="311">
        <f t="shared" si="3"/>
        <v>0.14458400772132582</v>
      </c>
      <c r="L16" s="308">
        <f t="shared" si="4"/>
        <v>0.51711553314857894</v>
      </c>
      <c r="M16" s="308">
        <f t="shared" si="5"/>
        <v>0.25338791204517358</v>
      </c>
      <c r="N16" s="308">
        <f t="shared" si="6"/>
        <v>8.4912547084921783E-2</v>
      </c>
      <c r="O16" s="322"/>
      <c r="P16" s="322"/>
      <c r="Q16" s="322"/>
      <c r="R16" s="323"/>
    </row>
    <row r="17" spans="1:18">
      <c r="A17" s="95">
        <v>37103</v>
      </c>
      <c r="B17" s="137">
        <f t="shared" si="0"/>
        <v>3</v>
      </c>
      <c r="C17" s="115" t="str">
        <f t="shared" si="1"/>
        <v>Sep2001</v>
      </c>
      <c r="D17" s="115">
        <f t="shared" si="2"/>
        <v>37135</v>
      </c>
      <c r="E17" s="196">
        <v>0.14643659141945398</v>
      </c>
      <c r="F17" s="197">
        <v>0.49509514241815389</v>
      </c>
      <c r="G17" s="197">
        <v>0.28188157428199978</v>
      </c>
      <c r="H17" s="198">
        <v>7.6586691880392382E-2</v>
      </c>
      <c r="J17" s="354">
        <v>37865</v>
      </c>
      <c r="K17" s="311">
        <f t="shared" si="3"/>
        <v>0.1261285521388775</v>
      </c>
      <c r="L17" s="308">
        <f t="shared" si="4"/>
        <v>0.521219776041001</v>
      </c>
      <c r="M17" s="308">
        <f t="shared" si="5"/>
        <v>0.25947574628644593</v>
      </c>
      <c r="N17" s="308">
        <f t="shared" si="6"/>
        <v>9.3175925533675596E-2</v>
      </c>
      <c r="O17" s="322"/>
      <c r="P17" s="322"/>
      <c r="Q17" s="322"/>
      <c r="R17" s="323"/>
    </row>
    <row r="18" spans="1:18">
      <c r="A18" s="95">
        <v>37134</v>
      </c>
      <c r="B18" s="137">
        <f t="shared" si="0"/>
        <v>3</v>
      </c>
      <c r="C18" s="115" t="str">
        <f t="shared" si="1"/>
        <v>Sep2001</v>
      </c>
      <c r="D18" s="115">
        <f t="shared" si="2"/>
        <v>37135</v>
      </c>
      <c r="E18" s="196">
        <v>0.13923781136895891</v>
      </c>
      <c r="F18" s="197">
        <v>0.48009367681498827</v>
      </c>
      <c r="G18" s="197">
        <v>0.28741750053225462</v>
      </c>
      <c r="H18" s="198">
        <v>9.3251011283798174E-2</v>
      </c>
      <c r="J18" s="354">
        <v>37956</v>
      </c>
      <c r="K18" s="311">
        <f t="shared" si="3"/>
        <v>0.12261954814651932</v>
      </c>
      <c r="L18" s="308">
        <f t="shared" si="4"/>
        <v>0.52787340914540459</v>
      </c>
      <c r="M18" s="308">
        <f t="shared" si="5"/>
        <v>0.255968415609724</v>
      </c>
      <c r="N18" s="308">
        <f t="shared" si="6"/>
        <v>9.3538627098352103E-2</v>
      </c>
      <c r="O18" s="322"/>
      <c r="P18" s="322"/>
      <c r="Q18" s="322"/>
      <c r="R18" s="323"/>
    </row>
    <row r="19" spans="1:18">
      <c r="A19" s="95">
        <v>37164</v>
      </c>
      <c r="B19" s="137">
        <f t="shared" si="0"/>
        <v>3</v>
      </c>
      <c r="C19" s="115" t="str">
        <f t="shared" si="1"/>
        <v>Sep2001</v>
      </c>
      <c r="D19" s="115">
        <f t="shared" si="2"/>
        <v>37135</v>
      </c>
      <c r="E19" s="196">
        <v>0.13386880856760375</v>
      </c>
      <c r="F19" s="197">
        <v>0.49116465863453818</v>
      </c>
      <c r="G19" s="197">
        <v>0.28647925033467203</v>
      </c>
      <c r="H19" s="198">
        <v>8.8487282463186073E-2</v>
      </c>
      <c r="J19" s="354">
        <v>38047</v>
      </c>
      <c r="K19" s="311">
        <f t="shared" si="3"/>
        <v>0.10614627793919375</v>
      </c>
      <c r="L19" s="308">
        <f t="shared" si="4"/>
        <v>0.58269144576292797</v>
      </c>
      <c r="M19" s="308">
        <f t="shared" si="5"/>
        <v>0.23123810392244945</v>
      </c>
      <c r="N19" s="308">
        <f t="shared" si="6"/>
        <v>7.9924172375428884E-2</v>
      </c>
      <c r="O19" s="322"/>
      <c r="P19" s="322"/>
      <c r="Q19" s="322"/>
      <c r="R19" s="323"/>
    </row>
    <row r="20" spans="1:18">
      <c r="A20" s="95">
        <v>37195</v>
      </c>
      <c r="B20" s="137">
        <f t="shared" si="0"/>
        <v>4</v>
      </c>
      <c r="C20" s="115" t="str">
        <f t="shared" si="1"/>
        <v>dec2001</v>
      </c>
      <c r="D20" s="115">
        <f t="shared" si="2"/>
        <v>37226</v>
      </c>
      <c r="E20" s="196">
        <v>0.13611012222617777</v>
      </c>
      <c r="F20" s="197">
        <v>0.50231399074403704</v>
      </c>
      <c r="G20" s="197">
        <v>0.28028954550848462</v>
      </c>
      <c r="H20" s="198">
        <v>8.1286341521300584E-2</v>
      </c>
      <c r="J20" s="354">
        <v>38139</v>
      </c>
      <c r="K20" s="311">
        <f t="shared" si="3"/>
        <v>0.11339008777009034</v>
      </c>
      <c r="L20" s="308">
        <f t="shared" si="4"/>
        <v>0.54362321567316363</v>
      </c>
      <c r="M20" s="308">
        <f t="shared" si="5"/>
        <v>0.2437157057394439</v>
      </c>
      <c r="N20" s="308">
        <f t="shared" si="6"/>
        <v>9.9270990817302174E-2</v>
      </c>
      <c r="O20" s="322"/>
      <c r="P20" s="322"/>
      <c r="Q20" s="322"/>
      <c r="R20" s="323"/>
    </row>
    <row r="21" spans="1:18">
      <c r="A21" s="95">
        <v>37225</v>
      </c>
      <c r="B21" s="137">
        <f t="shared" si="0"/>
        <v>4</v>
      </c>
      <c r="C21" s="115" t="str">
        <f t="shared" si="1"/>
        <v>dec2001</v>
      </c>
      <c r="D21" s="115">
        <f t="shared" si="2"/>
        <v>37226</v>
      </c>
      <c r="E21" s="196">
        <v>0.13332481145340663</v>
      </c>
      <c r="F21" s="197">
        <v>0.5017256806851591</v>
      </c>
      <c r="G21" s="197">
        <v>0.27777067621117218</v>
      </c>
      <c r="H21" s="198">
        <v>8.7178831650262051E-2</v>
      </c>
      <c r="J21" s="354">
        <v>38231</v>
      </c>
      <c r="K21" s="311">
        <f t="shared" si="3"/>
        <v>0.12738569130066824</v>
      </c>
      <c r="L21" s="308">
        <f t="shared" si="4"/>
        <v>0.51123454284458703</v>
      </c>
      <c r="M21" s="308">
        <f t="shared" si="5"/>
        <v>0.25830142448123417</v>
      </c>
      <c r="N21" s="308">
        <f t="shared" si="6"/>
        <v>0.10307834137351062</v>
      </c>
      <c r="O21" s="322"/>
      <c r="P21" s="322"/>
      <c r="Q21" s="322"/>
      <c r="R21" s="323"/>
    </row>
    <row r="22" spans="1:18">
      <c r="A22" s="95">
        <v>37256</v>
      </c>
      <c r="B22" s="137">
        <f t="shared" si="0"/>
        <v>4</v>
      </c>
      <c r="C22" s="115" t="str">
        <f t="shared" si="1"/>
        <v>dec2001</v>
      </c>
      <c r="D22" s="115">
        <f t="shared" si="2"/>
        <v>37226</v>
      </c>
      <c r="E22" s="196">
        <v>0.14390536088649297</v>
      </c>
      <c r="F22" s="197">
        <v>0.48772087451332735</v>
      </c>
      <c r="G22" s="197">
        <v>0.2780772686433064</v>
      </c>
      <c r="H22" s="198">
        <v>9.0296495956873321E-2</v>
      </c>
      <c r="J22" s="354">
        <v>38322</v>
      </c>
      <c r="K22" s="311">
        <f t="shared" si="3"/>
        <v>0.12984539181930005</v>
      </c>
      <c r="L22" s="308">
        <f t="shared" si="4"/>
        <v>0.51355587953882786</v>
      </c>
      <c r="M22" s="308">
        <f t="shared" si="5"/>
        <v>0.25555193890970213</v>
      </c>
      <c r="N22" s="308">
        <f t="shared" si="6"/>
        <v>0.10104678973216996</v>
      </c>
      <c r="O22" s="322"/>
      <c r="P22" s="322"/>
      <c r="Q22" s="322"/>
      <c r="R22" s="323"/>
    </row>
    <row r="23" spans="1:18">
      <c r="A23" s="95">
        <v>37287</v>
      </c>
      <c r="B23" s="137">
        <f t="shared" si="0"/>
        <v>1</v>
      </c>
      <c r="C23" s="115" t="str">
        <f t="shared" si="1"/>
        <v>Mar2002</v>
      </c>
      <c r="D23" s="115">
        <f t="shared" si="2"/>
        <v>37316</v>
      </c>
      <c r="E23" s="196">
        <v>0.12334427026370154</v>
      </c>
      <c r="F23" s="197">
        <v>0.60226029894276345</v>
      </c>
      <c r="G23" s="197">
        <v>0.22043990764369911</v>
      </c>
      <c r="H23" s="198">
        <v>5.3955523149835947E-2</v>
      </c>
      <c r="J23" s="354">
        <v>38412</v>
      </c>
      <c r="K23" s="311">
        <f t="shared" si="3"/>
        <v>0.12209450655252319</v>
      </c>
      <c r="L23" s="308">
        <f t="shared" si="4"/>
        <v>0.55358851750833826</v>
      </c>
      <c r="M23" s="308">
        <f t="shared" si="5"/>
        <v>0.24166612021031098</v>
      </c>
      <c r="N23" s="308">
        <f t="shared" si="6"/>
        <v>8.2650855728827577E-2</v>
      </c>
      <c r="O23" s="322"/>
      <c r="P23" s="322"/>
      <c r="Q23" s="322"/>
      <c r="R23" s="323"/>
    </row>
    <row r="24" spans="1:18">
      <c r="A24" s="95">
        <v>37315</v>
      </c>
      <c r="B24" s="137">
        <f t="shared" si="0"/>
        <v>1</v>
      </c>
      <c r="C24" s="115" t="str">
        <f t="shared" si="1"/>
        <v>Mar2002</v>
      </c>
      <c r="D24" s="115">
        <f t="shared" si="2"/>
        <v>37316</v>
      </c>
      <c r="E24" s="196">
        <v>0.13407118601433782</v>
      </c>
      <c r="F24" s="197">
        <v>0.51113067538674384</v>
      </c>
      <c r="G24" s="197">
        <v>0.2680166016853226</v>
      </c>
      <c r="H24" s="198">
        <v>8.6781536913595775E-2</v>
      </c>
      <c r="J24" s="354">
        <v>38504</v>
      </c>
      <c r="K24" s="311">
        <f t="shared" si="3"/>
        <v>0.13032141001046815</v>
      </c>
      <c r="L24" s="308">
        <f t="shared" si="4"/>
        <v>0.51815332787754675</v>
      </c>
      <c r="M24" s="308">
        <f t="shared" si="5"/>
        <v>0.250870790782937</v>
      </c>
      <c r="N24" s="308">
        <f t="shared" si="6"/>
        <v>0.1006544713290481</v>
      </c>
      <c r="O24" s="322"/>
      <c r="P24" s="322"/>
      <c r="Q24" s="322"/>
      <c r="R24" s="323"/>
    </row>
    <row r="25" spans="1:18">
      <c r="A25" s="95">
        <v>37346</v>
      </c>
      <c r="B25" s="137">
        <f t="shared" si="0"/>
        <v>1</v>
      </c>
      <c r="C25" s="115" t="str">
        <f t="shared" si="1"/>
        <v>Mar2002</v>
      </c>
      <c r="D25" s="115">
        <f t="shared" si="2"/>
        <v>37316</v>
      </c>
      <c r="E25" s="196">
        <v>0.13801987486198011</v>
      </c>
      <c r="F25" s="197">
        <v>0.4870568028462765</v>
      </c>
      <c r="G25" s="197">
        <v>0.28548644338118023</v>
      </c>
      <c r="H25" s="198">
        <v>8.9436878910563122E-2</v>
      </c>
      <c r="J25" s="354">
        <v>38596</v>
      </c>
      <c r="K25" s="311">
        <f t="shared" si="3"/>
        <v>0.13231107913565107</v>
      </c>
      <c r="L25" s="308">
        <f t="shared" si="4"/>
        <v>0.50732052872246092</v>
      </c>
      <c r="M25" s="308">
        <f t="shared" si="5"/>
        <v>0.26001318818592623</v>
      </c>
      <c r="N25" s="308">
        <f t="shared" si="6"/>
        <v>0.10035520395596176</v>
      </c>
      <c r="O25" s="322"/>
      <c r="P25" s="322"/>
      <c r="Q25" s="322"/>
      <c r="R25" s="323"/>
    </row>
    <row r="26" spans="1:18">
      <c r="A26" s="95">
        <v>37376</v>
      </c>
      <c r="B26" s="137">
        <f t="shared" si="0"/>
        <v>2</v>
      </c>
      <c r="C26" s="115" t="str">
        <f t="shared" si="1"/>
        <v>June2002</v>
      </c>
      <c r="D26" s="115">
        <f t="shared" si="2"/>
        <v>37408</v>
      </c>
      <c r="E26" s="196">
        <v>0.13954719978816366</v>
      </c>
      <c r="F26" s="197">
        <v>0.51370316430557394</v>
      </c>
      <c r="G26" s="197">
        <v>0.26347146829074541</v>
      </c>
      <c r="H26" s="198">
        <v>8.3278167615517013E-2</v>
      </c>
      <c r="J26" s="354">
        <v>38687</v>
      </c>
      <c r="K26" s="311">
        <f t="shared" si="3"/>
        <v>0.13767670286960201</v>
      </c>
      <c r="L26" s="308">
        <f t="shared" si="4"/>
        <v>0.49263849582420499</v>
      </c>
      <c r="M26" s="308">
        <f t="shared" si="5"/>
        <v>0.25812220887963155</v>
      </c>
      <c r="N26" s="308">
        <f t="shared" si="6"/>
        <v>0.11156259242656137</v>
      </c>
      <c r="O26" s="322"/>
      <c r="P26" s="322"/>
      <c r="Q26" s="322"/>
      <c r="R26" s="323"/>
    </row>
    <row r="27" spans="1:18">
      <c r="A27" s="95">
        <v>37407</v>
      </c>
      <c r="B27" s="137">
        <f t="shared" si="0"/>
        <v>2</v>
      </c>
      <c r="C27" s="115" t="str">
        <f t="shared" si="1"/>
        <v>June2002</v>
      </c>
      <c r="D27" s="115">
        <f t="shared" si="2"/>
        <v>37408</v>
      </c>
      <c r="E27" s="196">
        <v>0.14248469734754024</v>
      </c>
      <c r="F27" s="197">
        <v>0.49149852641124464</v>
      </c>
      <c r="G27" s="197">
        <v>0.2681931534799365</v>
      </c>
      <c r="H27" s="198">
        <v>9.7823622761278622E-2</v>
      </c>
      <c r="J27" s="354">
        <v>38777</v>
      </c>
      <c r="K27" s="311">
        <f t="shared" si="3"/>
        <v>0.13213312947203013</v>
      </c>
      <c r="L27" s="308">
        <f t="shared" si="4"/>
        <v>0.5379635418523615</v>
      </c>
      <c r="M27" s="308">
        <f t="shared" si="5"/>
        <v>0.24103873965210121</v>
      </c>
      <c r="N27" s="308">
        <f t="shared" si="6"/>
        <v>8.8864589023507135E-2</v>
      </c>
      <c r="O27" s="322"/>
      <c r="P27" s="322"/>
      <c r="Q27" s="322"/>
      <c r="R27" s="323"/>
    </row>
    <row r="28" spans="1:18">
      <c r="A28" s="95">
        <v>37437</v>
      </c>
      <c r="B28" s="137">
        <f t="shared" si="0"/>
        <v>2</v>
      </c>
      <c r="C28" s="115" t="str">
        <f t="shared" si="1"/>
        <v>June2002</v>
      </c>
      <c r="D28" s="115">
        <f t="shared" si="2"/>
        <v>37408</v>
      </c>
      <c r="E28" s="196">
        <v>0.13116279069767442</v>
      </c>
      <c r="F28" s="197">
        <v>0.50551495016611292</v>
      </c>
      <c r="G28" s="197">
        <v>0.26923588039867108</v>
      </c>
      <c r="H28" s="198">
        <v>9.4086378737541526E-2</v>
      </c>
      <c r="J28" s="354">
        <v>38869</v>
      </c>
      <c r="K28" s="311">
        <f t="shared" si="3"/>
        <v>0.14118057849376536</v>
      </c>
      <c r="L28" s="308">
        <f t="shared" si="4"/>
        <v>0.51518107108163125</v>
      </c>
      <c r="M28" s="308">
        <f t="shared" si="5"/>
        <v>0.25145991732165501</v>
      </c>
      <c r="N28" s="308">
        <f t="shared" si="6"/>
        <v>9.2178433102948321E-2</v>
      </c>
      <c r="O28" s="322"/>
      <c r="P28" s="322"/>
      <c r="Q28" s="322"/>
      <c r="R28" s="323"/>
    </row>
    <row r="29" spans="1:18">
      <c r="A29" s="95">
        <v>37468</v>
      </c>
      <c r="B29" s="137">
        <f t="shared" si="0"/>
        <v>3</v>
      </c>
      <c r="C29" s="115" t="str">
        <f t="shared" si="1"/>
        <v>Sep2002</v>
      </c>
      <c r="D29" s="115">
        <f t="shared" si="2"/>
        <v>37500</v>
      </c>
      <c r="E29" s="196">
        <v>0.15463337831758883</v>
      </c>
      <c r="F29" s="197">
        <v>0.50157444894286995</v>
      </c>
      <c r="G29" s="197">
        <v>0.26113360323886642</v>
      </c>
      <c r="H29" s="198">
        <v>8.2658569500674767E-2</v>
      </c>
      <c r="J29" s="354">
        <v>38961</v>
      </c>
      <c r="K29" s="311">
        <f t="shared" si="3"/>
        <v>0.13575717810580876</v>
      </c>
      <c r="L29" s="308">
        <f t="shared" si="4"/>
        <v>0.50191644975554317</v>
      </c>
      <c r="M29" s="308">
        <f t="shared" si="5"/>
        <v>0.26287520771835843</v>
      </c>
      <c r="N29" s="308">
        <f t="shared" si="6"/>
        <v>9.9451164420289673E-2</v>
      </c>
      <c r="O29" s="322"/>
      <c r="P29" s="322"/>
      <c r="Q29" s="322"/>
      <c r="R29" s="323"/>
    </row>
    <row r="30" spans="1:18">
      <c r="A30" s="95">
        <v>37499</v>
      </c>
      <c r="B30" s="137">
        <f t="shared" si="0"/>
        <v>3</v>
      </c>
      <c r="C30" s="115" t="str">
        <f t="shared" si="1"/>
        <v>Sep2002</v>
      </c>
      <c r="D30" s="115">
        <f t="shared" si="2"/>
        <v>37500</v>
      </c>
      <c r="E30" s="196">
        <v>0.15231333027943197</v>
      </c>
      <c r="F30" s="197">
        <v>0.49278515803939532</v>
      </c>
      <c r="G30" s="197">
        <v>0.26465872652313333</v>
      </c>
      <c r="H30" s="198">
        <v>9.0242785158039393E-2</v>
      </c>
      <c r="J30" s="354">
        <v>39052</v>
      </c>
      <c r="K30" s="311">
        <f t="shared" si="3"/>
        <v>0.13382903665111831</v>
      </c>
      <c r="L30" s="308">
        <f t="shared" si="4"/>
        <v>0.50835206546764422</v>
      </c>
      <c r="M30" s="308">
        <f t="shared" si="5"/>
        <v>0.25716829610951009</v>
      </c>
      <c r="N30" s="308">
        <f t="shared" si="6"/>
        <v>0.1006506017717274</v>
      </c>
      <c r="O30" s="322"/>
      <c r="P30" s="322"/>
      <c r="Q30" s="322"/>
      <c r="R30" s="323"/>
    </row>
    <row r="31" spans="1:18">
      <c r="A31" s="95">
        <v>37529</v>
      </c>
      <c r="B31" s="137">
        <f t="shared" si="0"/>
        <v>3</v>
      </c>
      <c r="C31" s="115" t="str">
        <f t="shared" si="1"/>
        <v>Sep2002</v>
      </c>
      <c r="D31" s="115">
        <f t="shared" si="2"/>
        <v>37500</v>
      </c>
      <c r="E31" s="196">
        <v>0.1463035019455253</v>
      </c>
      <c r="F31" s="197">
        <v>0.49559014267185475</v>
      </c>
      <c r="G31" s="197">
        <v>0.26874189364461737</v>
      </c>
      <c r="H31" s="198">
        <v>8.9364461738002596E-2</v>
      </c>
      <c r="J31" s="354">
        <v>39142</v>
      </c>
      <c r="K31" s="311">
        <f t="shared" si="3"/>
        <v>0.12644506707532333</v>
      </c>
      <c r="L31" s="308">
        <f t="shared" si="4"/>
        <v>0.54631223453788647</v>
      </c>
      <c r="M31" s="308">
        <f t="shared" si="5"/>
        <v>0.24502408353309257</v>
      </c>
      <c r="N31" s="308">
        <f t="shared" si="6"/>
        <v>8.221861485369765E-2</v>
      </c>
      <c r="O31" s="322"/>
      <c r="P31" s="322"/>
      <c r="Q31" s="322"/>
      <c r="R31" s="323"/>
    </row>
    <row r="32" spans="1:18">
      <c r="A32" s="95">
        <v>37560</v>
      </c>
      <c r="B32" s="137">
        <f t="shared" si="0"/>
        <v>4</v>
      </c>
      <c r="C32" s="115" t="str">
        <f t="shared" si="1"/>
        <v>dec2002</v>
      </c>
      <c r="D32" s="115">
        <f t="shared" si="2"/>
        <v>37591</v>
      </c>
      <c r="E32" s="196">
        <v>0.15959572217651899</v>
      </c>
      <c r="F32" s="197">
        <v>0.49947114819602773</v>
      </c>
      <c r="G32" s="197">
        <v>0.25713949935362557</v>
      </c>
      <c r="H32" s="198">
        <v>8.3793630273827718E-2</v>
      </c>
      <c r="J32" s="354">
        <v>39234</v>
      </c>
      <c r="K32" s="311">
        <f t="shared" si="3"/>
        <v>0.13637502040040628</v>
      </c>
      <c r="L32" s="308">
        <f t="shared" si="4"/>
        <v>0.51196612739260017</v>
      </c>
      <c r="M32" s="308">
        <f t="shared" si="5"/>
        <v>0.25550849442867041</v>
      </c>
      <c r="N32" s="308">
        <f t="shared" si="6"/>
        <v>9.6150357778323092E-2</v>
      </c>
      <c r="O32" s="322"/>
      <c r="P32" s="322"/>
      <c r="Q32" s="322"/>
      <c r="R32" s="323"/>
    </row>
    <row r="33" spans="1:18">
      <c r="A33" s="95">
        <v>37590</v>
      </c>
      <c r="B33" s="137">
        <f t="shared" si="0"/>
        <v>4</v>
      </c>
      <c r="C33" s="115" t="str">
        <f t="shared" si="1"/>
        <v>dec2002</v>
      </c>
      <c r="D33" s="115">
        <f t="shared" si="2"/>
        <v>37591</v>
      </c>
      <c r="E33" s="196">
        <v>0.15291018564977421</v>
      </c>
      <c r="F33" s="197">
        <v>0.49648770697441041</v>
      </c>
      <c r="G33" s="197">
        <v>0.2592824887104867</v>
      </c>
      <c r="H33" s="198">
        <v>9.1319618665328645E-2</v>
      </c>
      <c r="J33" s="354">
        <v>39326</v>
      </c>
      <c r="K33" s="311">
        <f t="shared" si="3"/>
        <v>0.14234924862634532</v>
      </c>
      <c r="L33" s="308">
        <f t="shared" si="4"/>
        <v>0.50074074435430704</v>
      </c>
      <c r="M33" s="308">
        <f t="shared" si="5"/>
        <v>0.25967690720615683</v>
      </c>
      <c r="N33" s="308">
        <f t="shared" si="6"/>
        <v>9.7233099813190768E-2</v>
      </c>
      <c r="O33" s="322"/>
      <c r="P33" s="322"/>
      <c r="Q33" s="322"/>
      <c r="R33" s="323"/>
    </row>
    <row r="34" spans="1:18">
      <c r="A34" s="95">
        <v>37621</v>
      </c>
      <c r="B34" s="137">
        <f t="shared" si="0"/>
        <v>4</v>
      </c>
      <c r="C34" s="115" t="str">
        <f t="shared" si="1"/>
        <v>dec2002</v>
      </c>
      <c r="D34" s="115">
        <f t="shared" si="2"/>
        <v>37591</v>
      </c>
      <c r="E34" s="196">
        <v>0.16384807319101746</v>
      </c>
      <c r="F34" s="197">
        <v>0.5127529803160521</v>
      </c>
      <c r="G34" s="197">
        <v>0.23981147768228445</v>
      </c>
      <c r="H34" s="198">
        <v>8.3587468810645965E-2</v>
      </c>
      <c r="J34" s="354">
        <v>39417</v>
      </c>
      <c r="K34" s="311">
        <f t="shared" si="3"/>
        <v>0.14877987400189566</v>
      </c>
      <c r="L34" s="308">
        <f t="shared" si="4"/>
        <v>0.50104932796223989</v>
      </c>
      <c r="M34" s="308">
        <f t="shared" si="5"/>
        <v>0.28071337597589657</v>
      </c>
      <c r="N34" s="308">
        <f t="shared" si="6"/>
        <v>6.9457422059967924E-2</v>
      </c>
      <c r="O34" s="322"/>
      <c r="P34" s="322"/>
      <c r="Q34" s="322"/>
      <c r="R34" s="323"/>
    </row>
    <row r="35" spans="1:18">
      <c r="A35" s="95">
        <v>37652</v>
      </c>
      <c r="B35" s="137">
        <f t="shared" si="0"/>
        <v>1</v>
      </c>
      <c r="C35" s="115" t="str">
        <f t="shared" si="1"/>
        <v>Mar2003</v>
      </c>
      <c r="D35" s="115">
        <f t="shared" si="2"/>
        <v>37681</v>
      </c>
      <c r="E35" s="196">
        <v>0.14267093257494964</v>
      </c>
      <c r="F35" s="197">
        <v>0.60445550420665961</v>
      </c>
      <c r="G35" s="197">
        <v>0.19954970968124186</v>
      </c>
      <c r="H35" s="198">
        <v>5.3323853537148955E-2</v>
      </c>
      <c r="J35" s="354">
        <v>39508</v>
      </c>
      <c r="K35" s="311">
        <f t="shared" si="3"/>
        <v>0.13907438271826592</v>
      </c>
      <c r="L35" s="308">
        <f t="shared" si="4"/>
        <v>0.51991133338632489</v>
      </c>
      <c r="M35" s="308">
        <f t="shared" si="5"/>
        <v>0.27834482845471875</v>
      </c>
      <c r="N35" s="308">
        <f t="shared" si="6"/>
        <v>6.2669455440690483E-2</v>
      </c>
      <c r="O35" s="322"/>
      <c r="P35" s="322"/>
      <c r="Q35" s="322"/>
      <c r="R35" s="323"/>
    </row>
    <row r="36" spans="1:18">
      <c r="A36" s="95">
        <v>37680</v>
      </c>
      <c r="B36" s="137">
        <f t="shared" si="0"/>
        <v>1</v>
      </c>
      <c r="C36" s="115" t="str">
        <f t="shared" si="1"/>
        <v>Mar2003</v>
      </c>
      <c r="D36" s="115">
        <f t="shared" si="2"/>
        <v>37681</v>
      </c>
      <c r="E36" s="196">
        <v>0.16726551852310742</v>
      </c>
      <c r="F36" s="197">
        <v>0.50960227976706729</v>
      </c>
      <c r="G36" s="197">
        <v>0.23850823937554205</v>
      </c>
      <c r="H36" s="198">
        <v>8.4623962334283237E-2</v>
      </c>
      <c r="J36" s="354">
        <v>39600</v>
      </c>
      <c r="K36" s="311">
        <f t="shared" si="3"/>
        <v>0.14553703514962479</v>
      </c>
      <c r="L36" s="308">
        <f t="shared" si="4"/>
        <v>0.48427478354044728</v>
      </c>
      <c r="M36" s="308">
        <f t="shared" si="5"/>
        <v>0.29835587892468435</v>
      </c>
      <c r="N36" s="308">
        <f t="shared" si="6"/>
        <v>7.183230238524356E-2</v>
      </c>
      <c r="O36" s="322"/>
      <c r="P36" s="322"/>
      <c r="Q36" s="322"/>
      <c r="R36" s="323"/>
    </row>
    <row r="37" spans="1:18">
      <c r="A37" s="95">
        <v>37711</v>
      </c>
      <c r="B37" s="137">
        <f t="shared" si="0"/>
        <v>1</v>
      </c>
      <c r="C37" s="115" t="str">
        <f t="shared" si="1"/>
        <v>Mar2003</v>
      </c>
      <c r="D37" s="115">
        <f t="shared" si="2"/>
        <v>37681</v>
      </c>
      <c r="E37" s="196">
        <v>0.16237526179623013</v>
      </c>
      <c r="F37" s="197">
        <v>0.50806948379943329</v>
      </c>
      <c r="G37" s="197">
        <v>0.24664284834298386</v>
      </c>
      <c r="H37" s="198">
        <v>8.2912406061352723E-2</v>
      </c>
      <c r="J37" s="354">
        <v>39692</v>
      </c>
      <c r="K37" s="311">
        <f t="shared" si="3"/>
        <v>0.14521407074395332</v>
      </c>
      <c r="L37" s="308">
        <f t="shared" si="4"/>
        <v>0.47811284785934632</v>
      </c>
      <c r="M37" s="308">
        <f t="shared" si="5"/>
        <v>0.29941271522905272</v>
      </c>
      <c r="N37" s="308">
        <f t="shared" si="6"/>
        <v>7.7260366167647643E-2</v>
      </c>
      <c r="O37" s="322"/>
      <c r="P37" s="322"/>
      <c r="Q37" s="322"/>
      <c r="R37" s="323"/>
    </row>
    <row r="38" spans="1:18">
      <c r="A38" s="95">
        <v>37741</v>
      </c>
      <c r="B38" s="137">
        <f t="shared" si="0"/>
        <v>2</v>
      </c>
      <c r="C38" s="115" t="str">
        <f t="shared" si="1"/>
        <v>June2003</v>
      </c>
      <c r="D38" s="115">
        <f t="shared" si="2"/>
        <v>37773</v>
      </c>
      <c r="E38" s="196">
        <v>0.14719783929777178</v>
      </c>
      <c r="F38" s="197">
        <v>0.53706954760297099</v>
      </c>
      <c r="G38" s="197">
        <v>0.23659689399054692</v>
      </c>
      <c r="H38" s="198">
        <v>7.9135719108710326E-2</v>
      </c>
      <c r="J38" s="354">
        <v>39783</v>
      </c>
      <c r="K38" s="311">
        <f t="shared" si="3"/>
        <v>0.1602540175233286</v>
      </c>
      <c r="L38" s="308">
        <f t="shared" si="4"/>
        <v>0.46456237789194538</v>
      </c>
      <c r="M38" s="308">
        <f t="shared" si="5"/>
        <v>0.29653889914514459</v>
      </c>
      <c r="N38" s="308">
        <f t="shared" si="6"/>
        <v>7.8644705439581478E-2</v>
      </c>
      <c r="O38" s="322"/>
      <c r="P38" s="322"/>
      <c r="Q38" s="322"/>
      <c r="R38" s="323"/>
    </row>
    <row r="39" spans="1:18">
      <c r="A39" s="95">
        <v>37772</v>
      </c>
      <c r="B39" s="137">
        <f t="shared" si="0"/>
        <v>2</v>
      </c>
      <c r="C39" s="115" t="str">
        <f t="shared" si="1"/>
        <v>June2003</v>
      </c>
      <c r="D39" s="115">
        <f t="shared" si="2"/>
        <v>37773</v>
      </c>
      <c r="E39" s="196">
        <v>0.14625013373274848</v>
      </c>
      <c r="F39" s="197">
        <v>0.50818444420669728</v>
      </c>
      <c r="G39" s="197">
        <v>0.25537605648871298</v>
      </c>
      <c r="H39" s="198">
        <v>9.0189365571841235E-2</v>
      </c>
      <c r="J39" s="354">
        <v>39873</v>
      </c>
      <c r="K39" s="311">
        <f t="shared" si="3"/>
        <v>0.15217719834942725</v>
      </c>
      <c r="L39" s="308">
        <f t="shared" si="4"/>
        <v>0.47811775505472881</v>
      </c>
      <c r="M39" s="308">
        <f t="shared" si="5"/>
        <v>0.29859335724663633</v>
      </c>
      <c r="N39" s="308">
        <f t="shared" si="6"/>
        <v>7.1111689349207668E-2</v>
      </c>
      <c r="O39" s="322"/>
      <c r="P39" s="322"/>
      <c r="Q39" s="322"/>
      <c r="R39" s="323"/>
    </row>
    <row r="40" spans="1:18">
      <c r="A40" s="95">
        <v>37802</v>
      </c>
      <c r="B40" s="137">
        <f t="shared" si="0"/>
        <v>2</v>
      </c>
      <c r="C40" s="115" t="str">
        <f t="shared" si="1"/>
        <v>June2003</v>
      </c>
      <c r="D40" s="115">
        <f t="shared" si="2"/>
        <v>37773</v>
      </c>
      <c r="E40" s="196">
        <v>0.14030405013345712</v>
      </c>
      <c r="F40" s="197">
        <v>0.50609260763606823</v>
      </c>
      <c r="G40" s="197">
        <v>0.26819078565626087</v>
      </c>
      <c r="H40" s="198">
        <v>8.541255657421376E-2</v>
      </c>
      <c r="J40" s="354">
        <v>39965</v>
      </c>
      <c r="K40" s="311">
        <f t="shared" si="3"/>
        <v>0.15670700786534478</v>
      </c>
      <c r="L40" s="308">
        <f t="shared" si="4"/>
        <v>0.45396000914984208</v>
      </c>
      <c r="M40" s="308">
        <f t="shared" si="5"/>
        <v>0.31309744553583135</v>
      </c>
      <c r="N40" s="308">
        <f t="shared" si="6"/>
        <v>7.623553744898183E-2</v>
      </c>
      <c r="O40" s="322"/>
      <c r="P40" s="322"/>
      <c r="Q40" s="322"/>
      <c r="R40" s="323"/>
    </row>
    <row r="41" spans="1:18">
      <c r="A41" s="95">
        <v>37833</v>
      </c>
      <c r="B41" s="137">
        <f t="shared" si="0"/>
        <v>3</v>
      </c>
      <c r="C41" s="115" t="str">
        <f t="shared" si="1"/>
        <v>Sep2003</v>
      </c>
      <c r="D41" s="115">
        <f t="shared" si="2"/>
        <v>37865</v>
      </c>
      <c r="E41" s="196">
        <v>0.14000207103655379</v>
      </c>
      <c r="F41" s="197">
        <v>0.50471160815988403</v>
      </c>
      <c r="G41" s="197">
        <v>0.263953608781195</v>
      </c>
      <c r="H41" s="198">
        <v>9.1332712022367188E-2</v>
      </c>
      <c r="J41" s="354">
        <v>40057</v>
      </c>
      <c r="K41" s="311">
        <f t="shared" si="3"/>
        <v>0.15477227859776138</v>
      </c>
      <c r="L41" s="308">
        <f t="shared" si="4"/>
        <v>0.44062337703640347</v>
      </c>
      <c r="M41" s="308">
        <f t="shared" si="5"/>
        <v>0.3248759598635968</v>
      </c>
      <c r="N41" s="308">
        <f t="shared" si="6"/>
        <v>7.9728384502238334E-2</v>
      </c>
      <c r="O41" s="322"/>
      <c r="P41" s="322"/>
      <c r="Q41" s="322"/>
      <c r="R41" s="323"/>
    </row>
    <row r="42" spans="1:18">
      <c r="A42" s="95">
        <v>37864</v>
      </c>
      <c r="B42" s="137">
        <f t="shared" si="0"/>
        <v>3</v>
      </c>
      <c r="C42" s="115" t="str">
        <f t="shared" si="1"/>
        <v>Sep2003</v>
      </c>
      <c r="D42" s="115">
        <f t="shared" si="2"/>
        <v>37865</v>
      </c>
      <c r="E42" s="196">
        <v>0.12664399092970521</v>
      </c>
      <c r="F42" s="197">
        <v>0.527891156462585</v>
      </c>
      <c r="G42" s="197">
        <v>0.2556689342403628</v>
      </c>
      <c r="H42" s="198">
        <v>8.9795918367346933E-2</v>
      </c>
      <c r="J42" s="354">
        <v>40148</v>
      </c>
      <c r="K42" s="311">
        <f t="shared" si="3"/>
        <v>0.15768465279082913</v>
      </c>
      <c r="L42" s="308">
        <f t="shared" si="4"/>
        <v>0.43428888882708211</v>
      </c>
      <c r="M42" s="308">
        <f t="shared" si="5"/>
        <v>0.3294873887300605</v>
      </c>
      <c r="N42" s="308">
        <f t="shared" si="6"/>
        <v>7.853906965202824E-2</v>
      </c>
      <c r="O42" s="322"/>
      <c r="P42" s="322"/>
      <c r="Q42" s="322"/>
      <c r="R42" s="323"/>
    </row>
    <row r="43" spans="1:18">
      <c r="A43" s="95">
        <v>37894</v>
      </c>
      <c r="B43" s="137">
        <f t="shared" si="0"/>
        <v>3</v>
      </c>
      <c r="C43" s="115" t="str">
        <f t="shared" si="1"/>
        <v>Sep2003</v>
      </c>
      <c r="D43" s="115">
        <f t="shared" si="2"/>
        <v>37865</v>
      </c>
      <c r="E43" s="196">
        <v>0.11173959445037353</v>
      </c>
      <c r="F43" s="197">
        <v>0.53105656350053365</v>
      </c>
      <c r="G43" s="197">
        <v>0.25880469583778015</v>
      </c>
      <c r="H43" s="198">
        <v>9.8399146211312696E-2</v>
      </c>
      <c r="J43" s="354">
        <v>40238</v>
      </c>
      <c r="K43" s="311">
        <f t="shared" si="3"/>
        <v>0.14944169191227305</v>
      </c>
      <c r="L43" s="308">
        <f t="shared" si="4"/>
        <v>0.46485924327341777</v>
      </c>
      <c r="M43" s="308">
        <f t="shared" si="5"/>
        <v>0.31572686977848935</v>
      </c>
      <c r="N43" s="308">
        <f t="shared" si="6"/>
        <v>6.9972195035819862E-2</v>
      </c>
      <c r="O43" s="322"/>
      <c r="P43" s="322"/>
      <c r="Q43" s="322"/>
      <c r="R43" s="323"/>
    </row>
    <row r="44" spans="1:18">
      <c r="A44" s="95">
        <v>37925</v>
      </c>
      <c r="B44" s="137">
        <f t="shared" si="0"/>
        <v>4</v>
      </c>
      <c r="C44" s="115" t="str">
        <f t="shared" si="1"/>
        <v>dec2003</v>
      </c>
      <c r="D44" s="115">
        <f t="shared" si="2"/>
        <v>37956</v>
      </c>
      <c r="E44" s="196">
        <v>0.12436115843270869</v>
      </c>
      <c r="F44" s="197">
        <v>0.52674616695059628</v>
      </c>
      <c r="G44" s="197">
        <v>0.25894378194207834</v>
      </c>
      <c r="H44" s="198">
        <v>8.9948892674616698E-2</v>
      </c>
      <c r="J44" s="354">
        <v>40330</v>
      </c>
      <c r="K44" s="311">
        <f t="shared" si="3"/>
        <v>0.14727850916266613</v>
      </c>
      <c r="L44" s="308">
        <f t="shared" si="4"/>
        <v>0.4287859675830708</v>
      </c>
      <c r="M44" s="308">
        <f t="shared" si="5"/>
        <v>0.34138982660009426</v>
      </c>
      <c r="N44" s="308">
        <f t="shared" si="6"/>
        <v>8.2545696654168818E-2</v>
      </c>
      <c r="O44" s="322"/>
      <c r="P44" s="322"/>
      <c r="Q44" s="322"/>
      <c r="R44" s="323"/>
    </row>
    <row r="45" spans="1:18">
      <c r="A45" s="95">
        <v>37955</v>
      </c>
      <c r="B45" s="137">
        <f t="shared" si="0"/>
        <v>4</v>
      </c>
      <c r="C45" s="115" t="str">
        <f t="shared" si="1"/>
        <v>dec2003</v>
      </c>
      <c r="D45" s="115">
        <f t="shared" si="2"/>
        <v>37956</v>
      </c>
      <c r="E45" s="196">
        <v>0.11210418794688458</v>
      </c>
      <c r="F45" s="197">
        <v>0.5421348314606742</v>
      </c>
      <c r="G45" s="197">
        <v>0.25600102145045966</v>
      </c>
      <c r="H45" s="198">
        <v>8.9759959141981607E-2</v>
      </c>
      <c r="J45" s="354">
        <v>40422</v>
      </c>
      <c r="K45" s="311">
        <f t="shared" si="3"/>
        <v>0.14616375576476162</v>
      </c>
      <c r="L45" s="308">
        <f t="shared" si="4"/>
        <v>0.41216754181272491</v>
      </c>
      <c r="M45" s="308">
        <f t="shared" si="5"/>
        <v>0.35669728525772565</v>
      </c>
      <c r="N45" s="308">
        <f t="shared" si="6"/>
        <v>8.4971417164787746E-2</v>
      </c>
      <c r="O45" s="322"/>
      <c r="P45" s="322"/>
      <c r="Q45" s="322"/>
      <c r="R45" s="323"/>
    </row>
    <row r="46" spans="1:18">
      <c r="A46" s="95">
        <v>37986</v>
      </c>
      <c r="B46" s="137">
        <f t="shared" si="0"/>
        <v>4</v>
      </c>
      <c r="C46" s="115" t="str">
        <f t="shared" si="1"/>
        <v>dec2003</v>
      </c>
      <c r="D46" s="115">
        <f t="shared" si="2"/>
        <v>37956</v>
      </c>
      <c r="E46" s="196">
        <v>0.13139329805996472</v>
      </c>
      <c r="F46" s="197">
        <v>0.51473922902494329</v>
      </c>
      <c r="G46" s="197">
        <v>0.25296044343663393</v>
      </c>
      <c r="H46" s="198">
        <v>0.10090702947845805</v>
      </c>
      <c r="J46" s="354">
        <v>40513</v>
      </c>
      <c r="K46" s="311">
        <f>IF(AVERAGEIF($D$4:$D$304,J46,$E$4:$E$304)=0,NA(),AVERAGEIF($D$4:$D$304,J46,$E$4:$E$304))</f>
        <v>0.14634175307000111</v>
      </c>
      <c r="L46" s="308">
        <f t="shared" si="4"/>
        <v>0.41041547328926842</v>
      </c>
      <c r="M46" s="308">
        <f t="shared" si="5"/>
        <v>0.36030682204007708</v>
      </c>
      <c r="N46" s="308">
        <f t="shared" si="6"/>
        <v>8.2935951600653382E-2</v>
      </c>
      <c r="O46" s="322"/>
      <c r="P46" s="322"/>
      <c r="Q46" s="322"/>
      <c r="R46" s="323"/>
    </row>
    <row r="47" spans="1:18">
      <c r="A47" s="95">
        <v>38017</v>
      </c>
      <c r="B47" s="137">
        <f t="shared" si="0"/>
        <v>1</v>
      </c>
      <c r="C47" s="115" t="str">
        <f t="shared" si="1"/>
        <v>Mar2004</v>
      </c>
      <c r="D47" s="115">
        <f t="shared" si="2"/>
        <v>38047</v>
      </c>
      <c r="E47" s="196">
        <v>8.9854413102820746E-2</v>
      </c>
      <c r="F47" s="197">
        <v>0.65843949044585992</v>
      </c>
      <c r="G47" s="197">
        <v>0.19631483166515012</v>
      </c>
      <c r="H47" s="198">
        <v>5.5391264786169243E-2</v>
      </c>
      <c r="J47" s="354">
        <v>40603</v>
      </c>
      <c r="K47" s="311">
        <f t="shared" si="3"/>
        <v>0.14409213477566449</v>
      </c>
      <c r="L47" s="308">
        <f t="shared" si="4"/>
        <v>0.41651336533859801</v>
      </c>
      <c r="M47" s="308">
        <f t="shared" si="5"/>
        <v>0.35728188881526118</v>
      </c>
      <c r="N47" s="308">
        <f t="shared" si="6"/>
        <v>8.2112611070476293E-2</v>
      </c>
      <c r="O47" s="322"/>
      <c r="P47" s="322"/>
      <c r="Q47" s="322"/>
      <c r="R47" s="323"/>
    </row>
    <row r="48" spans="1:18">
      <c r="A48" s="95">
        <v>38046</v>
      </c>
      <c r="B48" s="137">
        <f t="shared" si="0"/>
        <v>1</v>
      </c>
      <c r="C48" s="115" t="str">
        <f t="shared" si="1"/>
        <v>Mar2004</v>
      </c>
      <c r="D48" s="115">
        <f t="shared" si="2"/>
        <v>38047</v>
      </c>
      <c r="E48" s="196">
        <v>0.10812383612662942</v>
      </c>
      <c r="F48" s="197">
        <v>0.55435288640595903</v>
      </c>
      <c r="G48" s="197">
        <v>0.25116387337057727</v>
      </c>
      <c r="H48" s="198">
        <v>8.6359404096834264E-2</v>
      </c>
      <c r="J48" s="354">
        <v>40695</v>
      </c>
      <c r="K48" s="311">
        <f t="shared" si="3"/>
        <v>0.15042311461549951</v>
      </c>
      <c r="L48" s="308">
        <f t="shared" si="4"/>
        <v>0.39396094574730595</v>
      </c>
      <c r="M48" s="308">
        <f t="shared" si="5"/>
        <v>0.36965679981702859</v>
      </c>
      <c r="N48" s="308">
        <f t="shared" si="6"/>
        <v>8.5959139820165939E-2</v>
      </c>
      <c r="O48" s="322"/>
      <c r="P48" s="322"/>
      <c r="Q48" s="322"/>
      <c r="R48" s="323"/>
    </row>
    <row r="49" spans="1:18">
      <c r="A49" s="95">
        <v>38077</v>
      </c>
      <c r="B49" s="137">
        <f t="shared" si="0"/>
        <v>1</v>
      </c>
      <c r="C49" s="115" t="str">
        <f t="shared" si="1"/>
        <v>Mar2004</v>
      </c>
      <c r="D49" s="115">
        <f t="shared" si="2"/>
        <v>38047</v>
      </c>
      <c r="E49" s="196">
        <v>0.12046058458813109</v>
      </c>
      <c r="F49" s="197">
        <v>0.53528196043696485</v>
      </c>
      <c r="G49" s="197">
        <v>0.2462356067316209</v>
      </c>
      <c r="H49" s="198">
        <v>9.8021848243283138E-2</v>
      </c>
      <c r="J49" s="354">
        <v>40787</v>
      </c>
      <c r="K49" s="311">
        <f t="shared" si="3"/>
        <v>0.14288138764866706</v>
      </c>
      <c r="L49" s="308">
        <f t="shared" si="4"/>
        <v>0.4011343699961647</v>
      </c>
      <c r="M49" s="308">
        <f t="shared" si="5"/>
        <v>0.37251240048348028</v>
      </c>
      <c r="N49" s="308">
        <f t="shared" si="6"/>
        <v>8.3471841871687977E-2</v>
      </c>
      <c r="O49" s="322"/>
      <c r="P49" s="322"/>
      <c r="Q49" s="322"/>
      <c r="R49" s="323"/>
    </row>
    <row r="50" spans="1:18">
      <c r="A50" s="95">
        <v>38107</v>
      </c>
      <c r="B50" s="137">
        <f t="shared" si="0"/>
        <v>2</v>
      </c>
      <c r="C50" s="115" t="str">
        <f t="shared" si="1"/>
        <v>June2004</v>
      </c>
      <c r="D50" s="115">
        <f t="shared" si="2"/>
        <v>38139</v>
      </c>
      <c r="E50" s="196">
        <v>0.11359256320145109</v>
      </c>
      <c r="F50" s="197">
        <v>0.56206779276725993</v>
      </c>
      <c r="G50" s="197">
        <v>0.22775195556059405</v>
      </c>
      <c r="H50" s="198">
        <v>9.6587688470694932E-2</v>
      </c>
      <c r="J50" s="354">
        <v>40878</v>
      </c>
      <c r="K50" s="311">
        <f t="shared" si="3"/>
        <v>0.14955625232339551</v>
      </c>
      <c r="L50" s="308">
        <f t="shared" si="4"/>
        <v>0.37676117566615402</v>
      </c>
      <c r="M50" s="308">
        <f t="shared" si="5"/>
        <v>0.3835382646651504</v>
      </c>
      <c r="N50" s="308">
        <f t="shared" si="6"/>
        <v>9.0144307345300032E-2</v>
      </c>
      <c r="O50" s="322"/>
      <c r="P50" s="322"/>
      <c r="Q50" s="322"/>
      <c r="R50" s="323"/>
    </row>
    <row r="51" spans="1:18">
      <c r="A51" s="95">
        <v>38138</v>
      </c>
      <c r="B51" s="137">
        <f t="shared" si="0"/>
        <v>2</v>
      </c>
      <c r="C51" s="115" t="str">
        <f t="shared" si="1"/>
        <v>June2004</v>
      </c>
      <c r="D51" s="115">
        <f t="shared" si="2"/>
        <v>38139</v>
      </c>
      <c r="E51" s="196">
        <v>0.11112325174825174</v>
      </c>
      <c r="F51" s="197">
        <v>0.54119318181818177</v>
      </c>
      <c r="G51" s="197">
        <v>0.24781468531468531</v>
      </c>
      <c r="H51" s="198">
        <v>9.986888111888112E-2</v>
      </c>
      <c r="J51" s="354">
        <v>40969</v>
      </c>
      <c r="K51" s="311">
        <f t="shared" si="3"/>
        <v>0.14658583382182958</v>
      </c>
      <c r="L51" s="308">
        <f t="shared" si="4"/>
        <v>0.38256981356064407</v>
      </c>
      <c r="M51" s="308">
        <f t="shared" si="5"/>
        <v>0.38735655845416533</v>
      </c>
      <c r="N51" s="308">
        <f t="shared" si="6"/>
        <v>8.3487794163360982E-2</v>
      </c>
      <c r="O51" s="322"/>
      <c r="P51" s="322"/>
      <c r="Q51" s="322"/>
      <c r="R51" s="323"/>
    </row>
    <row r="52" spans="1:18">
      <c r="A52" s="95">
        <v>38168</v>
      </c>
      <c r="B52" s="137">
        <f t="shared" si="0"/>
        <v>2</v>
      </c>
      <c r="C52" s="115" t="str">
        <f t="shared" si="1"/>
        <v>June2004</v>
      </c>
      <c r="D52" s="115">
        <f t="shared" si="2"/>
        <v>38139</v>
      </c>
      <c r="E52" s="196">
        <v>0.11545444836056819</v>
      </c>
      <c r="F52" s="197">
        <v>0.52760867243404896</v>
      </c>
      <c r="G52" s="197">
        <v>0.25558047634305242</v>
      </c>
      <c r="H52" s="198">
        <v>0.10135640286233046</v>
      </c>
      <c r="J52" s="354">
        <v>41061</v>
      </c>
      <c r="K52" s="311">
        <f t="shared" si="3"/>
        <v>0.14267161269496623</v>
      </c>
      <c r="L52" s="308">
        <f t="shared" si="4"/>
        <v>0.38489423393326017</v>
      </c>
      <c r="M52" s="308">
        <f t="shared" si="5"/>
        <v>0.38942318595639053</v>
      </c>
      <c r="N52" s="308">
        <f t="shared" si="6"/>
        <v>8.3010967415383052E-2</v>
      </c>
      <c r="O52" s="322"/>
      <c r="P52" s="322"/>
      <c r="Q52" s="322"/>
      <c r="R52" s="323"/>
    </row>
    <row r="53" spans="1:18">
      <c r="A53" s="95">
        <v>38199</v>
      </c>
      <c r="B53" s="137">
        <f t="shared" si="0"/>
        <v>3</v>
      </c>
      <c r="C53" s="115" t="str">
        <f t="shared" si="1"/>
        <v>Sep2004</v>
      </c>
      <c r="D53" s="115">
        <f t="shared" si="2"/>
        <v>38231</v>
      </c>
      <c r="E53" s="196">
        <v>0.12414318354912414</v>
      </c>
      <c r="F53" s="197">
        <v>0.50821455771950819</v>
      </c>
      <c r="G53" s="197">
        <v>0.26025459688826025</v>
      </c>
      <c r="H53" s="198">
        <v>0.10738766184310738</v>
      </c>
      <c r="J53" s="354">
        <v>41153</v>
      </c>
      <c r="K53" s="311">
        <f t="shared" si="3"/>
        <v>0.14088664755998045</v>
      </c>
      <c r="L53" s="308">
        <f t="shared" si="4"/>
        <v>0.37480095774989808</v>
      </c>
      <c r="M53" s="308">
        <f t="shared" si="5"/>
        <v>0.39727764666677429</v>
      </c>
      <c r="N53" s="308">
        <f t="shared" si="6"/>
        <v>8.703474802334725E-2</v>
      </c>
      <c r="O53" s="322"/>
      <c r="P53" s="322"/>
      <c r="Q53" s="322"/>
      <c r="R53" s="323"/>
    </row>
    <row r="54" spans="1:18">
      <c r="A54" s="95">
        <v>38230</v>
      </c>
      <c r="B54" s="137">
        <f t="shared" si="0"/>
        <v>3</v>
      </c>
      <c r="C54" s="115" t="str">
        <f t="shared" si="1"/>
        <v>Sep2004</v>
      </c>
      <c r="D54" s="115">
        <f t="shared" si="2"/>
        <v>38231</v>
      </c>
      <c r="E54" s="196">
        <v>0.12973308504034761</v>
      </c>
      <c r="F54" s="197">
        <v>0.51500103455410717</v>
      </c>
      <c r="G54" s="197">
        <v>0.25429339954479618</v>
      </c>
      <c r="H54" s="198">
        <v>0.10097248086074902</v>
      </c>
      <c r="J54" s="354">
        <v>41244</v>
      </c>
      <c r="K54" s="311">
        <f t="shared" si="3"/>
        <v>0.14283554924194339</v>
      </c>
      <c r="L54" s="308">
        <f t="shared" si="4"/>
        <v>0.369084823105365</v>
      </c>
      <c r="M54" s="308">
        <f t="shared" si="5"/>
        <v>0.39357021979815182</v>
      </c>
      <c r="N54" s="308">
        <f t="shared" si="6"/>
        <v>9.4509407854539818E-2</v>
      </c>
      <c r="O54" s="322"/>
      <c r="P54" s="322"/>
      <c r="Q54" s="322"/>
      <c r="R54" s="323"/>
    </row>
    <row r="55" spans="1:18">
      <c r="A55" s="95">
        <v>38260</v>
      </c>
      <c r="B55" s="137">
        <f t="shared" si="0"/>
        <v>3</v>
      </c>
      <c r="C55" s="115" t="str">
        <f t="shared" si="1"/>
        <v>Sep2004</v>
      </c>
      <c r="D55" s="115">
        <f t="shared" si="2"/>
        <v>38231</v>
      </c>
      <c r="E55" s="196">
        <v>0.12828080531253294</v>
      </c>
      <c r="F55" s="197">
        <v>0.51048803626014549</v>
      </c>
      <c r="G55" s="197">
        <v>0.26035627701064612</v>
      </c>
      <c r="H55" s="198">
        <v>0.10087488141667544</v>
      </c>
      <c r="J55" s="354">
        <v>41334</v>
      </c>
      <c r="K55" s="311">
        <f t="shared" si="3"/>
        <v>0.13310543635807678</v>
      </c>
      <c r="L55" s="308">
        <f t="shared" si="4"/>
        <v>0.39580134427304864</v>
      </c>
      <c r="M55" s="308">
        <f t="shared" si="5"/>
        <v>0.38155021415034868</v>
      </c>
      <c r="N55" s="308">
        <f t="shared" si="6"/>
        <v>8.9543005218525915E-2</v>
      </c>
      <c r="O55" s="322"/>
      <c r="P55" s="322"/>
      <c r="Q55" s="322"/>
      <c r="R55" s="323"/>
    </row>
    <row r="56" spans="1:18">
      <c r="A56" s="95">
        <v>38291</v>
      </c>
      <c r="B56" s="137">
        <f t="shared" si="0"/>
        <v>4</v>
      </c>
      <c r="C56" s="115" t="str">
        <f t="shared" si="1"/>
        <v>dec2004</v>
      </c>
      <c r="D56" s="115">
        <f t="shared" si="2"/>
        <v>38322</v>
      </c>
      <c r="E56" s="196">
        <v>0.12940068291534204</v>
      </c>
      <c r="F56" s="197">
        <v>0.51583657129400684</v>
      </c>
      <c r="G56" s="197">
        <v>0.25420934887554458</v>
      </c>
      <c r="H56" s="198">
        <v>0.10055339691510656</v>
      </c>
      <c r="J56" s="354">
        <v>41426</v>
      </c>
      <c r="K56" s="311">
        <f t="shared" si="3"/>
        <v>0.14044215425733539</v>
      </c>
      <c r="L56" s="308">
        <f t="shared" si="4"/>
        <v>0.38069262206243376</v>
      </c>
      <c r="M56" s="308">
        <f t="shared" si="5"/>
        <v>0.38286765118029714</v>
      </c>
      <c r="N56" s="308">
        <f t="shared" si="6"/>
        <v>9.5997572499933681E-2</v>
      </c>
      <c r="O56" s="322"/>
      <c r="P56" s="322"/>
      <c r="Q56" s="322"/>
      <c r="R56" s="323"/>
    </row>
    <row r="57" spans="1:18">
      <c r="A57" s="95">
        <v>38321</v>
      </c>
      <c r="B57" s="137">
        <f t="shared" si="0"/>
        <v>4</v>
      </c>
      <c r="C57" s="115" t="str">
        <f t="shared" si="1"/>
        <v>dec2004</v>
      </c>
      <c r="D57" s="115">
        <f t="shared" si="2"/>
        <v>38322</v>
      </c>
      <c r="E57" s="196">
        <v>0.12671456564337036</v>
      </c>
      <c r="F57" s="197">
        <v>0.50751143043762248</v>
      </c>
      <c r="G57" s="197">
        <v>0.26387981711299802</v>
      </c>
      <c r="H57" s="198">
        <v>0.10189418680600915</v>
      </c>
      <c r="J57" s="354">
        <v>41518</v>
      </c>
      <c r="K57" s="311">
        <f t="shared" si="3"/>
        <v>0.14299479411866209</v>
      </c>
      <c r="L57" s="308">
        <f t="shared" si="4"/>
        <v>0.38153120085863262</v>
      </c>
      <c r="M57" s="308">
        <f t="shared" si="5"/>
        <v>0.38832397076812769</v>
      </c>
      <c r="N57" s="308">
        <f t="shared" si="6"/>
        <v>8.7150034254577582E-2</v>
      </c>
      <c r="O57" s="322"/>
      <c r="P57" s="322"/>
      <c r="Q57" s="322"/>
      <c r="R57" s="323"/>
    </row>
    <row r="58" spans="1:18">
      <c r="A58" s="95">
        <v>38352</v>
      </c>
      <c r="B58" s="137">
        <f t="shared" si="0"/>
        <v>4</v>
      </c>
      <c r="C58" s="115" t="str">
        <f t="shared" si="1"/>
        <v>dec2004</v>
      </c>
      <c r="D58" s="115">
        <f t="shared" si="2"/>
        <v>38322</v>
      </c>
      <c r="E58" s="196">
        <v>0.13342092689918778</v>
      </c>
      <c r="F58" s="197">
        <v>0.51731963688485427</v>
      </c>
      <c r="G58" s="197">
        <v>0.24856665074056378</v>
      </c>
      <c r="H58" s="198">
        <v>0.10069278547539418</v>
      </c>
      <c r="J58" s="354">
        <v>41609</v>
      </c>
      <c r="K58" s="311">
        <f t="shared" si="3"/>
        <v>0.13083976081696039</v>
      </c>
      <c r="L58" s="308">
        <f t="shared" si="4"/>
        <v>0.38577584333620391</v>
      </c>
      <c r="M58" s="308">
        <f t="shared" si="5"/>
        <v>0.39184078031389369</v>
      </c>
      <c r="N58" s="308">
        <f t="shared" si="6"/>
        <v>9.1543615532942102E-2</v>
      </c>
      <c r="O58" s="322"/>
      <c r="P58" s="322"/>
      <c r="Q58" s="322"/>
      <c r="R58" s="323"/>
    </row>
    <row r="59" spans="1:18">
      <c r="A59" s="95">
        <v>38383</v>
      </c>
      <c r="B59" s="137">
        <f t="shared" si="0"/>
        <v>1</v>
      </c>
      <c r="C59" s="115" t="str">
        <f t="shared" si="1"/>
        <v>Mar2005</v>
      </c>
      <c r="D59" s="115">
        <f t="shared" si="2"/>
        <v>38412</v>
      </c>
      <c r="E59" s="196">
        <v>0.10619578686493185</v>
      </c>
      <c r="F59" s="197">
        <v>0.6201982651796778</v>
      </c>
      <c r="G59" s="197">
        <v>0.21078066914498142</v>
      </c>
      <c r="H59" s="198">
        <v>6.2825278810408919E-2</v>
      </c>
      <c r="J59" s="354">
        <v>41699</v>
      </c>
      <c r="K59" s="311">
        <f t="shared" si="3"/>
        <v>0.12918482759789304</v>
      </c>
      <c r="L59" s="308">
        <f t="shared" si="4"/>
        <v>0.38944532615384753</v>
      </c>
      <c r="M59" s="308">
        <f t="shared" si="5"/>
        <v>0.38631878816470505</v>
      </c>
      <c r="N59" s="308">
        <f t="shared" si="6"/>
        <v>9.5051058083554296E-2</v>
      </c>
      <c r="O59" s="322"/>
      <c r="P59" s="322"/>
      <c r="Q59" s="322"/>
      <c r="R59" s="323"/>
    </row>
    <row r="60" spans="1:18">
      <c r="A60" s="95">
        <v>38411</v>
      </c>
      <c r="B60" s="137">
        <f t="shared" si="0"/>
        <v>1</v>
      </c>
      <c r="C60" s="115" t="str">
        <f t="shared" si="1"/>
        <v>Mar2005</v>
      </c>
      <c r="D60" s="115">
        <f t="shared" si="2"/>
        <v>38412</v>
      </c>
      <c r="E60" s="196">
        <v>0.13006281134936107</v>
      </c>
      <c r="F60" s="197">
        <v>0.52090101797704136</v>
      </c>
      <c r="G60" s="197">
        <v>0.25698505523066928</v>
      </c>
      <c r="H60" s="198">
        <v>9.2051115442928308E-2</v>
      </c>
      <c r="J60" s="354">
        <v>41791</v>
      </c>
      <c r="K60" s="311">
        <f t="shared" si="3"/>
        <v>0.13846438256133234</v>
      </c>
      <c r="L60" s="308">
        <f t="shared" si="4"/>
        <v>0.37104202207628073</v>
      </c>
      <c r="M60" s="308">
        <f t="shared" si="5"/>
        <v>0.39325137753427736</v>
      </c>
      <c r="N60" s="308">
        <f t="shared" si="6"/>
        <v>9.7242217828109545E-2</v>
      </c>
      <c r="O60" s="322"/>
      <c r="P60" s="322"/>
      <c r="Q60" s="322"/>
      <c r="R60" s="323"/>
    </row>
    <row r="61" spans="1:18">
      <c r="A61" s="95">
        <v>38442</v>
      </c>
      <c r="B61" s="137">
        <f t="shared" si="0"/>
        <v>1</v>
      </c>
      <c r="C61" s="115" t="str">
        <f t="shared" si="1"/>
        <v>Mar2005</v>
      </c>
      <c r="D61" s="115">
        <f t="shared" si="2"/>
        <v>38412</v>
      </c>
      <c r="E61" s="196">
        <v>0.13002492144327663</v>
      </c>
      <c r="F61" s="197">
        <v>0.51966626936829563</v>
      </c>
      <c r="G61" s="197">
        <v>0.25723263625528225</v>
      </c>
      <c r="H61" s="198">
        <v>9.3076172933145518E-2</v>
      </c>
      <c r="J61" s="354">
        <v>41883</v>
      </c>
      <c r="K61" s="311">
        <f t="shared" si="3"/>
        <v>0.13673950852366154</v>
      </c>
      <c r="L61" s="308">
        <f t="shared" si="4"/>
        <v>0.35842817917733799</v>
      </c>
      <c r="M61" s="308">
        <f t="shared" si="5"/>
        <v>0.40116353600740567</v>
      </c>
      <c r="N61" s="308">
        <f t="shared" si="6"/>
        <v>0.10366877629159484</v>
      </c>
      <c r="O61" s="322"/>
      <c r="P61" s="322"/>
      <c r="Q61" s="322"/>
      <c r="R61" s="323"/>
    </row>
    <row r="62" spans="1:18">
      <c r="A62" s="95">
        <v>38472</v>
      </c>
      <c r="B62" s="137">
        <f t="shared" si="0"/>
        <v>2</v>
      </c>
      <c r="C62" s="115" t="str">
        <f t="shared" si="1"/>
        <v>June2005</v>
      </c>
      <c r="D62" s="115">
        <f t="shared" si="2"/>
        <v>38504</v>
      </c>
      <c r="E62" s="196">
        <v>0.12628949940275816</v>
      </c>
      <c r="F62" s="197">
        <v>0.53024215441416012</v>
      </c>
      <c r="G62" s="197">
        <v>0.24324030839396243</v>
      </c>
      <c r="H62" s="198">
        <v>0.10022803778911935</v>
      </c>
      <c r="J62" s="354">
        <v>41974</v>
      </c>
      <c r="K62" s="311">
        <f t="shared" si="3"/>
        <v>0.14178909628365266</v>
      </c>
      <c r="L62" s="308">
        <f t="shared" si="4"/>
        <v>0.35960026851040688</v>
      </c>
      <c r="M62" s="308">
        <f t="shared" si="5"/>
        <v>0.39506834966782806</v>
      </c>
      <c r="N62" s="308">
        <f t="shared" si="6"/>
        <v>0.10354228553811233</v>
      </c>
      <c r="O62" s="322"/>
      <c r="P62" s="322"/>
      <c r="Q62" s="322"/>
      <c r="R62" s="323"/>
    </row>
    <row r="63" spans="1:18">
      <c r="A63" s="95">
        <v>38503</v>
      </c>
      <c r="B63" s="137">
        <f t="shared" si="0"/>
        <v>2</v>
      </c>
      <c r="C63" s="115" t="str">
        <f t="shared" si="1"/>
        <v>June2005</v>
      </c>
      <c r="D63" s="115">
        <f t="shared" si="2"/>
        <v>38504</v>
      </c>
      <c r="E63" s="196">
        <v>0.13334718039256413</v>
      </c>
      <c r="F63" s="197">
        <v>0.51043722089521237</v>
      </c>
      <c r="G63" s="197">
        <v>0.2589053899678056</v>
      </c>
      <c r="H63" s="198">
        <v>9.7310208744417898E-2</v>
      </c>
      <c r="J63" s="354">
        <v>42064</v>
      </c>
      <c r="K63" s="311">
        <f t="shared" si="3"/>
        <v>0.14443533729456082</v>
      </c>
      <c r="L63" s="308">
        <f t="shared" si="4"/>
        <v>0.3804799696615348</v>
      </c>
      <c r="M63" s="308">
        <f t="shared" si="5"/>
        <v>0.37431278638551735</v>
      </c>
      <c r="N63" s="308">
        <f t="shared" si="6"/>
        <v>0.10077190665838702</v>
      </c>
      <c r="O63" s="322"/>
      <c r="P63" s="322"/>
      <c r="Q63" s="322"/>
      <c r="R63" s="323"/>
    </row>
    <row r="64" spans="1:18">
      <c r="A64" s="95">
        <v>38533</v>
      </c>
      <c r="B64" s="137">
        <f t="shared" si="0"/>
        <v>2</v>
      </c>
      <c r="C64" s="115" t="str">
        <f t="shared" si="1"/>
        <v>June2005</v>
      </c>
      <c r="D64" s="115">
        <f t="shared" si="2"/>
        <v>38504</v>
      </c>
      <c r="E64" s="196">
        <v>0.13132755023608214</v>
      </c>
      <c r="F64" s="197">
        <v>0.51378060832326777</v>
      </c>
      <c r="G64" s="197">
        <v>0.25046667398704292</v>
      </c>
      <c r="H64" s="198">
        <v>0.10442516745360711</v>
      </c>
      <c r="J64" s="354">
        <v>42156</v>
      </c>
      <c r="K64" s="311">
        <f t="shared" si="3"/>
        <v>0.1344048201346891</v>
      </c>
      <c r="L64" s="308">
        <f t="shared" si="4"/>
        <v>0.36629803809915434</v>
      </c>
      <c r="M64" s="308">
        <f t="shared" si="5"/>
        <v>0.39320598903880993</v>
      </c>
      <c r="N64" s="308">
        <f t="shared" si="6"/>
        <v>0.10609115272734666</v>
      </c>
      <c r="O64" s="322"/>
      <c r="P64" s="322"/>
      <c r="Q64" s="322"/>
      <c r="R64" s="323"/>
    </row>
    <row r="65" spans="1:19">
      <c r="A65" s="95">
        <v>38564</v>
      </c>
      <c r="B65" s="137">
        <f t="shared" si="0"/>
        <v>3</v>
      </c>
      <c r="C65" s="115" t="str">
        <f t="shared" si="1"/>
        <v>Sep2005</v>
      </c>
      <c r="D65" s="115">
        <f t="shared" si="2"/>
        <v>38596</v>
      </c>
      <c r="E65" s="196">
        <v>0.12582236842105263</v>
      </c>
      <c r="F65" s="197">
        <v>0.50058740601503759</v>
      </c>
      <c r="G65" s="197">
        <v>0.26879699248120303</v>
      </c>
      <c r="H65" s="198">
        <v>0.10479323308270677</v>
      </c>
      <c r="J65" s="354">
        <v>42248</v>
      </c>
      <c r="K65" s="311">
        <f t="shared" si="3"/>
        <v>0.13826771589203127</v>
      </c>
      <c r="L65" s="308">
        <f t="shared" si="4"/>
        <v>0.35249231721213298</v>
      </c>
      <c r="M65" s="308">
        <f t="shared" si="5"/>
        <v>0.40031699519527719</v>
      </c>
      <c r="N65" s="308">
        <f t="shared" si="6"/>
        <v>0.1089229717005586</v>
      </c>
      <c r="O65" s="322"/>
      <c r="P65" s="322"/>
      <c r="Q65" s="322"/>
      <c r="R65" s="323"/>
    </row>
    <row r="66" spans="1:19">
      <c r="A66" s="95">
        <v>38595</v>
      </c>
      <c r="B66" s="137">
        <f t="shared" si="0"/>
        <v>3</v>
      </c>
      <c r="C66" s="115" t="str">
        <f t="shared" si="1"/>
        <v>Sep2005</v>
      </c>
      <c r="D66" s="115">
        <f t="shared" si="2"/>
        <v>38596</v>
      </c>
      <c r="E66" s="196">
        <v>0.13351978454526622</v>
      </c>
      <c r="F66" s="197">
        <v>0.5140874249015952</v>
      </c>
      <c r="G66" s="197">
        <v>0.25492024031489541</v>
      </c>
      <c r="H66" s="198">
        <v>9.7472550238243222E-2</v>
      </c>
      <c r="J66" s="354">
        <v>42339</v>
      </c>
      <c r="K66" s="311">
        <f t="shared" si="3"/>
        <v>0.13718414155130484</v>
      </c>
      <c r="L66" s="308">
        <f t="shared" si="4"/>
        <v>0.34532604645620452</v>
      </c>
      <c r="M66" s="308">
        <f t="shared" si="5"/>
        <v>0.4005045950613339</v>
      </c>
      <c r="N66" s="308">
        <f t="shared" si="6"/>
        <v>0.11698521693115675</v>
      </c>
      <c r="O66" s="324"/>
      <c r="P66" s="324"/>
      <c r="Q66" s="324"/>
      <c r="R66" s="325"/>
      <c r="S66" s="106"/>
    </row>
    <row r="67" spans="1:19">
      <c r="A67" s="95">
        <v>38625</v>
      </c>
      <c r="B67" s="137">
        <f t="shared" si="0"/>
        <v>3</v>
      </c>
      <c r="C67" s="115" t="str">
        <f t="shared" si="1"/>
        <v>Sep2005</v>
      </c>
      <c r="D67" s="115">
        <f t="shared" si="2"/>
        <v>38596</v>
      </c>
      <c r="E67" s="196">
        <v>0.13759108444063436</v>
      </c>
      <c r="F67" s="197">
        <v>0.50728675525075007</v>
      </c>
      <c r="G67" s="197">
        <v>0.25632233176168023</v>
      </c>
      <c r="H67" s="198">
        <v>9.8799828546935281E-2</v>
      </c>
      <c r="J67" s="354">
        <v>42430</v>
      </c>
      <c r="K67" s="311">
        <f t="shared" ref="K67" si="7">IF(AVERAGEIF($D$4:$D$304,J67,$E$4:$E$304)=0,NA(),AVERAGEIF($D$4:$D$304,J67,$E$4:$E$304))</f>
        <v>0.1336244644852477</v>
      </c>
      <c r="L67" s="308">
        <f t="shared" ref="L67" si="8">IF(AVERAGEIF($D$4:$D$304,J67,$F$4:$F$304)=0,NA(),AVERAGEIF($D$4:$D$304,J67,$F$4:$F$304))</f>
        <v>0.36669615483762552</v>
      </c>
      <c r="M67" s="308">
        <f t="shared" ref="M67" si="9">IF(AVERAGEIF($D$4:$D$304,J67,$G$4:$G$304)=0,NA(),AVERAGEIF($D$4:$D$304,J67,$G$4:$G$304))</f>
        <v>0.3877137534248753</v>
      </c>
      <c r="N67" s="308">
        <f t="shared" ref="N67" si="10">IF(AVERAGEIF($D$4:$D$304,J67,$H$4:$H$304)=0,NA(),AVERAGEIF($D$4:$D$304,J67,$H$4:$H$304))</f>
        <v>0.11196562725225152</v>
      </c>
      <c r="O67" s="324"/>
      <c r="P67" s="324"/>
      <c r="Q67" s="324"/>
      <c r="R67" s="325"/>
    </row>
    <row r="68" spans="1:19">
      <c r="A68" s="95">
        <v>38656</v>
      </c>
      <c r="B68" s="137">
        <f t="shared" si="0"/>
        <v>4</v>
      </c>
      <c r="C68" s="115" t="str">
        <f t="shared" si="1"/>
        <v>dec2005</v>
      </c>
      <c r="D68" s="115">
        <f t="shared" si="2"/>
        <v>38687</v>
      </c>
      <c r="E68" s="196">
        <v>0.13942938999641877</v>
      </c>
      <c r="F68" s="197">
        <v>0.49277784409693209</v>
      </c>
      <c r="G68" s="197">
        <v>0.25880386773307867</v>
      </c>
      <c r="H68" s="198">
        <v>0.10898889817357049</v>
      </c>
      <c r="J68" s="354">
        <v>42522</v>
      </c>
      <c r="K68" s="311">
        <f t="shared" ref="K68" si="11">IF(AVERAGEIF($D$4:$D$304,J68,$E$4:$E$304)=0,NA(),AVERAGEIF($D$4:$D$304,J68,$E$4:$E$304))</f>
        <v>0.13517571211777127</v>
      </c>
      <c r="L68" s="308">
        <f t="shared" ref="L68" si="12">IF(AVERAGEIF($D$4:$D$304,J68,$F$4:$F$304)=0,NA(),AVERAGEIF($D$4:$D$304,J68,$F$4:$F$304))</f>
        <v>0.34486870975403477</v>
      </c>
      <c r="M68" s="308">
        <f t="shared" ref="M68" si="13">IF(AVERAGEIF($D$4:$D$304,J68,$G$4:$G$304)=0,NA(),AVERAGEIF($D$4:$D$304,J68,$G$4:$G$304))</f>
        <v>0.4022386883113433</v>
      </c>
      <c r="N68" s="308">
        <f t="shared" ref="N68" si="14">IF(AVERAGEIF($D$4:$D$304,J68,$H$4:$H$304)=0,NA(),AVERAGEIF($D$4:$D$304,J68,$H$4:$H$304))</f>
        <v>0.1177168898168507</v>
      </c>
      <c r="O68" s="324"/>
      <c r="P68" s="324"/>
      <c r="Q68" s="324"/>
      <c r="R68" s="325"/>
    </row>
    <row r="69" spans="1:19">
      <c r="A69" s="95">
        <v>38686</v>
      </c>
      <c r="B69" s="137">
        <f t="shared" ref="B69:B132" si="15">MONTH(MONTH(A69)&amp;0)</f>
        <v>4</v>
      </c>
      <c r="C69" s="115" t="str">
        <f t="shared" ref="C69:C132" si="16">IF(B69=4,"dec",IF(B69=1,"Mar", IF(B69=2,"June",IF(B69=3,"Sep",""))))&amp;YEAR(A69)</f>
        <v>dec2005</v>
      </c>
      <c r="D69" s="115">
        <f t="shared" ref="D69:D132" si="17">DATEVALUE(C69)</f>
        <v>38687</v>
      </c>
      <c r="E69" s="196">
        <v>0.13578020579187441</v>
      </c>
      <c r="F69" s="197">
        <v>0.49718892542696508</v>
      </c>
      <c r="G69" s="197">
        <v>0.26466532300838019</v>
      </c>
      <c r="H69" s="198">
        <v>0.10236554577278031</v>
      </c>
      <c r="J69" s="354">
        <v>42614</v>
      </c>
      <c r="K69" s="311">
        <f t="shared" ref="K69" si="18">IF(AVERAGEIF($D$4:$D$304,J69,$E$4:$E$304)=0,NA(),AVERAGEIF($D$4:$D$304,J69,$E$4:$E$304))</f>
        <v>0.13297219295006971</v>
      </c>
      <c r="L69" s="308">
        <f t="shared" ref="L69" si="19">IF(AVERAGEIF($D$4:$D$304,J69,$F$4:$F$304)=0,NA(),AVERAGEIF($D$4:$D$304,J69,$F$4:$F$304))</f>
        <v>0.33649238737721393</v>
      </c>
      <c r="M69" s="308">
        <f t="shared" ref="M69" si="20">IF(AVERAGEIF($D$4:$D$304,J69,$G$4:$G$304)=0,NA(),AVERAGEIF($D$4:$D$304,J69,$G$4:$G$304))</f>
        <v>0.41214219859390955</v>
      </c>
      <c r="N69" s="308">
        <f t="shared" ref="N69" si="21">IF(AVERAGEIF($D$4:$D$304,J69,$H$4:$H$304)=0,NA(),AVERAGEIF($D$4:$D$304,J69,$H$4:$H$304))</f>
        <v>0.11839322107880684</v>
      </c>
      <c r="O69" s="629">
        <v>0.13304246851782955</v>
      </c>
      <c r="P69" s="629">
        <v>0.32253277866089447</v>
      </c>
      <c r="Q69" s="629">
        <v>0.43130988376681212</v>
      </c>
      <c r="R69" s="630">
        <v>0.11311486905446387</v>
      </c>
    </row>
    <row r="70" spans="1:19">
      <c r="A70" s="95">
        <v>38717</v>
      </c>
      <c r="B70" s="137">
        <f t="shared" si="15"/>
        <v>4</v>
      </c>
      <c r="C70" s="115" t="str">
        <f t="shared" si="16"/>
        <v>dec2005</v>
      </c>
      <c r="D70" s="115">
        <f t="shared" si="17"/>
        <v>38687</v>
      </c>
      <c r="E70" s="196">
        <v>0.13782051282051283</v>
      </c>
      <c r="F70" s="197">
        <v>0.48794871794871797</v>
      </c>
      <c r="G70" s="197">
        <v>0.25089743589743591</v>
      </c>
      <c r="H70" s="198">
        <v>0.12333333333333334</v>
      </c>
      <c r="J70" s="354">
        <v>42705</v>
      </c>
      <c r="K70" s="311">
        <f t="shared" ref="K70" si="22">IF(AVERAGEIF($D$4:$D$304,J70,$E$4:$E$304)=0,NA(),AVERAGEIF($D$4:$D$304,J70,$E$4:$E$304))</f>
        <v>0.12908792538444147</v>
      </c>
      <c r="L70" s="308">
        <f t="shared" ref="L70" si="23">IF(AVERAGEIF($D$4:$D$304,J70,$F$4:$F$304)=0,NA(),AVERAGEIF($D$4:$D$304,J70,$F$4:$F$304))</f>
        <v>0.32613486352399906</v>
      </c>
      <c r="M70" s="308">
        <f t="shared" ref="M70" si="24">IF(AVERAGEIF($D$4:$D$304,J70,$G$4:$G$304)=0,NA(),AVERAGEIF($D$4:$D$304,J70,$G$4:$G$304))</f>
        <v>0.42129131970360795</v>
      </c>
      <c r="N70" s="308">
        <f t="shared" ref="N70" si="25">IF(AVERAGEIF($D$4:$D$304,J70,$H$4:$H$304)=0,NA(),AVERAGEIF($D$4:$D$304,J70,$H$4:$H$304))</f>
        <v>0.12348589138795153</v>
      </c>
      <c r="O70" s="629">
        <v>0.13304246851782955</v>
      </c>
      <c r="P70" s="629">
        <v>0.32253277866089447</v>
      </c>
      <c r="Q70" s="629">
        <v>0.43130988376681212</v>
      </c>
      <c r="R70" s="630">
        <v>0.11311486905446387</v>
      </c>
    </row>
    <row r="71" spans="1:19">
      <c r="A71" s="95">
        <v>38748</v>
      </c>
      <c r="B71" s="137">
        <f t="shared" si="15"/>
        <v>1</v>
      </c>
      <c r="C71" s="115" t="str">
        <f t="shared" si="16"/>
        <v>Mar2006</v>
      </c>
      <c r="D71" s="115">
        <f t="shared" si="17"/>
        <v>38777</v>
      </c>
      <c r="E71" s="196">
        <v>0.11998620848178371</v>
      </c>
      <c r="F71" s="197">
        <v>0.59901160786116536</v>
      </c>
      <c r="G71" s="197">
        <v>0.20744741983680037</v>
      </c>
      <c r="H71" s="198">
        <v>7.3554763820250543E-2</v>
      </c>
      <c r="J71" s="354">
        <v>42795</v>
      </c>
      <c r="K71" s="311"/>
      <c r="L71" s="308"/>
      <c r="M71" s="308"/>
      <c r="N71" s="308"/>
      <c r="O71" s="629">
        <v>0.13304246851782955</v>
      </c>
      <c r="P71" s="629">
        <v>0.32253277866089447</v>
      </c>
      <c r="Q71" s="629">
        <v>0.43130988376681212</v>
      </c>
      <c r="R71" s="630">
        <v>0.11311486905446387</v>
      </c>
    </row>
    <row r="72" spans="1:19">
      <c r="A72" s="95">
        <v>38776</v>
      </c>
      <c r="B72" s="137">
        <f t="shared" si="15"/>
        <v>1</v>
      </c>
      <c r="C72" s="115" t="str">
        <f t="shared" si="16"/>
        <v>Mar2006</v>
      </c>
      <c r="D72" s="115">
        <f t="shared" si="17"/>
        <v>38777</v>
      </c>
      <c r="E72" s="196">
        <v>0.1358148893360161</v>
      </c>
      <c r="F72" s="197">
        <v>0.50547730829420967</v>
      </c>
      <c r="G72" s="197">
        <v>0.26246367091437511</v>
      </c>
      <c r="H72" s="198">
        <v>9.6244131455399062E-2</v>
      </c>
      <c r="J72" s="354">
        <v>42887</v>
      </c>
      <c r="K72" s="311"/>
      <c r="L72" s="308"/>
      <c r="M72" s="308"/>
      <c r="N72" s="308"/>
      <c r="O72" s="629">
        <v>0.13304246851782955</v>
      </c>
      <c r="P72" s="629">
        <v>0.32253277866089447</v>
      </c>
      <c r="Q72" s="629">
        <v>0.43130988376681212</v>
      </c>
      <c r="R72" s="630">
        <v>0.11311486905446387</v>
      </c>
    </row>
    <row r="73" spans="1:19">
      <c r="A73" s="95">
        <v>38807</v>
      </c>
      <c r="B73" s="137">
        <f t="shared" si="15"/>
        <v>1</v>
      </c>
      <c r="C73" s="115" t="str">
        <f t="shared" si="16"/>
        <v>Mar2006</v>
      </c>
      <c r="D73" s="115">
        <f t="shared" si="17"/>
        <v>38777</v>
      </c>
      <c r="E73" s="196">
        <v>0.1405982905982906</v>
      </c>
      <c r="F73" s="197">
        <v>0.50940170940170937</v>
      </c>
      <c r="G73" s="197">
        <v>0.25320512820512819</v>
      </c>
      <c r="H73" s="198">
        <v>9.6794871794871798E-2</v>
      </c>
      <c r="I73" s="542"/>
      <c r="J73" s="354">
        <v>42979</v>
      </c>
      <c r="K73" s="311"/>
      <c r="L73" s="308"/>
      <c r="M73" s="308"/>
      <c r="N73" s="308"/>
      <c r="O73" s="629">
        <v>0.13304246851782955</v>
      </c>
      <c r="P73" s="629">
        <v>0.32253277866089447</v>
      </c>
      <c r="Q73" s="629">
        <v>0.43130988376681212</v>
      </c>
      <c r="R73" s="630">
        <v>0.11311486905446387</v>
      </c>
    </row>
    <row r="74" spans="1:19">
      <c r="A74" s="95">
        <v>38837</v>
      </c>
      <c r="B74" s="137">
        <f t="shared" si="15"/>
        <v>2</v>
      </c>
      <c r="C74" s="115" t="str">
        <f t="shared" si="16"/>
        <v>June2006</v>
      </c>
      <c r="D74" s="115">
        <f t="shared" si="17"/>
        <v>38869</v>
      </c>
      <c r="E74" s="196">
        <v>0.14642813380713149</v>
      </c>
      <c r="F74" s="197">
        <v>0.51770616346036025</v>
      </c>
      <c r="G74" s="197">
        <v>0.24800882244822939</v>
      </c>
      <c r="H74" s="198">
        <v>8.785688028427889E-2</v>
      </c>
      <c r="J74" s="354">
        <v>43070</v>
      </c>
      <c r="K74" s="311"/>
      <c r="L74" s="308"/>
      <c r="M74" s="308"/>
      <c r="N74" s="308"/>
      <c r="O74" s="629">
        <v>0.13304246851782955</v>
      </c>
      <c r="P74" s="629">
        <v>0.32253277866089447</v>
      </c>
      <c r="Q74" s="629">
        <v>0.43130988376681212</v>
      </c>
      <c r="R74" s="630">
        <v>0.11311486905446387</v>
      </c>
    </row>
    <row r="75" spans="1:19">
      <c r="A75" s="95">
        <v>38868</v>
      </c>
      <c r="B75" s="137">
        <f t="shared" si="15"/>
        <v>2</v>
      </c>
      <c r="C75" s="115" t="str">
        <f t="shared" si="16"/>
        <v>June2006</v>
      </c>
      <c r="D75" s="115">
        <f t="shared" si="17"/>
        <v>38869</v>
      </c>
      <c r="E75" s="196">
        <v>0.14062080687002415</v>
      </c>
      <c r="F75" s="197">
        <v>0.51373110296090885</v>
      </c>
      <c r="G75" s="197">
        <v>0.25601574380534931</v>
      </c>
      <c r="H75" s="198">
        <v>8.9632346363717683E-2</v>
      </c>
      <c r="J75" s="354">
        <v>43160</v>
      </c>
      <c r="K75" s="311"/>
      <c r="L75" s="308"/>
      <c r="M75" s="308"/>
      <c r="N75" s="308"/>
      <c r="O75" s="629">
        <v>0.13304246851782955</v>
      </c>
      <c r="P75" s="629">
        <v>0.32253277866089447</v>
      </c>
      <c r="Q75" s="629">
        <v>0.43130988376681212</v>
      </c>
      <c r="R75" s="630">
        <v>0.11311486905446387</v>
      </c>
    </row>
    <row r="76" spans="1:19">
      <c r="A76" s="95">
        <v>38898</v>
      </c>
      <c r="B76" s="137">
        <f t="shared" si="15"/>
        <v>2</v>
      </c>
      <c r="C76" s="115" t="str">
        <f t="shared" si="16"/>
        <v>June2006</v>
      </c>
      <c r="D76" s="115">
        <f t="shared" si="17"/>
        <v>38869</v>
      </c>
      <c r="E76" s="196">
        <v>0.13649279480414045</v>
      </c>
      <c r="F76" s="197">
        <v>0.51410594682362487</v>
      </c>
      <c r="G76" s="197">
        <v>0.25035518571138626</v>
      </c>
      <c r="H76" s="198">
        <v>9.9046072660848389E-2</v>
      </c>
      <c r="J76" s="354">
        <v>43252</v>
      </c>
      <c r="K76" s="311"/>
      <c r="L76" s="308"/>
      <c r="M76" s="308"/>
      <c r="N76" s="308"/>
      <c r="O76" s="629">
        <v>0.13304246851782955</v>
      </c>
      <c r="P76" s="629">
        <v>0.32253277866089447</v>
      </c>
      <c r="Q76" s="629">
        <v>0.43130988376681212</v>
      </c>
      <c r="R76" s="630">
        <v>0.11311486905446387</v>
      </c>
    </row>
    <row r="77" spans="1:19">
      <c r="A77" s="95">
        <v>38929</v>
      </c>
      <c r="B77" s="137">
        <f t="shared" si="15"/>
        <v>3</v>
      </c>
      <c r="C77" s="115" t="str">
        <f t="shared" si="16"/>
        <v>Sep2006</v>
      </c>
      <c r="D77" s="115">
        <f t="shared" si="17"/>
        <v>38961</v>
      </c>
      <c r="E77" s="196">
        <v>0.13507134427636519</v>
      </c>
      <c r="F77" s="197">
        <v>0.5031648964703358</v>
      </c>
      <c r="G77" s="197">
        <v>0.26123806458534493</v>
      </c>
      <c r="H77" s="198">
        <v>0.10052569466795408</v>
      </c>
      <c r="J77" s="354">
        <v>43344</v>
      </c>
      <c r="K77" s="311"/>
      <c r="L77" s="308"/>
      <c r="M77" s="308"/>
      <c r="N77" s="308"/>
      <c r="O77" s="629">
        <v>0.13304246851782955</v>
      </c>
      <c r="P77" s="629">
        <v>0.32253277866089447</v>
      </c>
      <c r="Q77" s="629">
        <v>0.43130988376681212</v>
      </c>
      <c r="R77" s="630">
        <v>0.11311486905446387</v>
      </c>
    </row>
    <row r="78" spans="1:19">
      <c r="A78" s="95">
        <v>38960</v>
      </c>
      <c r="B78" s="137">
        <f t="shared" si="15"/>
        <v>3</v>
      </c>
      <c r="C78" s="115" t="str">
        <f t="shared" si="16"/>
        <v>Sep2006</v>
      </c>
      <c r="D78" s="115">
        <f t="shared" si="17"/>
        <v>38961</v>
      </c>
      <c r="E78" s="196">
        <v>0.13456897383917366</v>
      </c>
      <c r="F78" s="197">
        <v>0.49744183801525244</v>
      </c>
      <c r="G78" s="197">
        <v>0.2696206197509412</v>
      </c>
      <c r="H78" s="198">
        <v>9.8368568394632691E-2</v>
      </c>
      <c r="J78" s="354">
        <v>43435</v>
      </c>
      <c r="K78" s="311"/>
      <c r="L78" s="308"/>
      <c r="M78" s="308"/>
      <c r="N78" s="308"/>
      <c r="O78" s="629">
        <v>0.13304246851782955</v>
      </c>
      <c r="P78" s="629">
        <v>0.32253277866089447</v>
      </c>
      <c r="Q78" s="629">
        <v>0.43130988376681212</v>
      </c>
      <c r="R78" s="630">
        <v>0.11311486905446387</v>
      </c>
    </row>
    <row r="79" spans="1:19">
      <c r="A79" s="95">
        <v>38990</v>
      </c>
      <c r="B79" s="137">
        <f t="shared" si="15"/>
        <v>3</v>
      </c>
      <c r="C79" s="115" t="str">
        <f t="shared" si="16"/>
        <v>Sep2006</v>
      </c>
      <c r="D79" s="115">
        <f t="shared" si="17"/>
        <v>38961</v>
      </c>
      <c r="E79" s="196">
        <v>0.1376312162018874</v>
      </c>
      <c r="F79" s="197">
        <v>0.50514261478104128</v>
      </c>
      <c r="G79" s="197">
        <v>0.25776693881878909</v>
      </c>
      <c r="H79" s="198">
        <v>9.9459230198282261E-2</v>
      </c>
      <c r="J79" s="354">
        <v>43525</v>
      </c>
      <c r="K79" s="311"/>
      <c r="L79" s="308"/>
      <c r="M79" s="308"/>
      <c r="N79" s="308"/>
      <c r="O79" s="629">
        <v>0.13304246851782955</v>
      </c>
      <c r="P79" s="629">
        <v>0.32253277866089447</v>
      </c>
      <c r="Q79" s="629">
        <v>0.43130988376681212</v>
      </c>
      <c r="R79" s="630">
        <v>0.11311486905446387</v>
      </c>
    </row>
    <row r="80" spans="1:19">
      <c r="A80" s="95">
        <v>39021</v>
      </c>
      <c r="B80" s="137">
        <f t="shared" si="15"/>
        <v>4</v>
      </c>
      <c r="C80" s="115" t="str">
        <f t="shared" si="16"/>
        <v>dec2006</v>
      </c>
      <c r="D80" s="115">
        <f t="shared" si="17"/>
        <v>39052</v>
      </c>
      <c r="E80" s="196">
        <v>0.13159623385154368</v>
      </c>
      <c r="F80" s="197">
        <v>0.51138603021677254</v>
      </c>
      <c r="G80" s="197">
        <v>0.26253558134442739</v>
      </c>
      <c r="H80" s="198">
        <v>9.4482154587256409E-2</v>
      </c>
      <c r="J80" s="354">
        <v>43617</v>
      </c>
      <c r="K80" s="311"/>
      <c r="L80" s="308"/>
      <c r="M80" s="308"/>
      <c r="N80" s="308"/>
      <c r="O80" s="629">
        <v>0.13304246851782955</v>
      </c>
      <c r="P80" s="629">
        <v>0.32253277866089447</v>
      </c>
      <c r="Q80" s="629">
        <v>0.43130988376681212</v>
      </c>
      <c r="R80" s="630">
        <v>0.11311486905446387</v>
      </c>
    </row>
    <row r="81" spans="1:18">
      <c r="A81" s="95">
        <v>39051</v>
      </c>
      <c r="B81" s="137">
        <f t="shared" si="15"/>
        <v>4</v>
      </c>
      <c r="C81" s="115" t="str">
        <f t="shared" si="16"/>
        <v>dec2006</v>
      </c>
      <c r="D81" s="115">
        <f t="shared" si="17"/>
        <v>39052</v>
      </c>
      <c r="E81" s="196">
        <v>0.12939297124600638</v>
      </c>
      <c r="F81" s="197">
        <v>0.51896964856230032</v>
      </c>
      <c r="G81" s="197">
        <v>0.25668929712460065</v>
      </c>
      <c r="H81" s="198">
        <v>9.4948083067092653E-2</v>
      </c>
      <c r="J81" s="354">
        <v>43709</v>
      </c>
      <c r="K81" s="311"/>
      <c r="L81" s="308"/>
      <c r="M81" s="308"/>
      <c r="N81" s="308"/>
      <c r="O81" s="629">
        <v>0.13304246851782955</v>
      </c>
      <c r="P81" s="629">
        <v>0.32253277866089447</v>
      </c>
      <c r="Q81" s="629">
        <v>0.43130988376681212</v>
      </c>
      <c r="R81" s="630">
        <v>0.11311486905446387</v>
      </c>
    </row>
    <row r="82" spans="1:18">
      <c r="A82" s="95">
        <v>39082</v>
      </c>
      <c r="B82" s="137">
        <f t="shared" si="15"/>
        <v>4</v>
      </c>
      <c r="C82" s="115" t="str">
        <f t="shared" si="16"/>
        <v>dec2006</v>
      </c>
      <c r="D82" s="115">
        <f t="shared" si="17"/>
        <v>39052</v>
      </c>
      <c r="E82" s="196">
        <v>0.14049790485580479</v>
      </c>
      <c r="F82" s="197">
        <v>0.49470051762385997</v>
      </c>
      <c r="G82" s="197">
        <v>0.25228000985950211</v>
      </c>
      <c r="H82" s="198">
        <v>0.11252156766083313</v>
      </c>
      <c r="J82" s="354">
        <v>43800</v>
      </c>
      <c r="K82" s="311"/>
      <c r="L82" s="308"/>
      <c r="M82" s="308"/>
      <c r="N82" s="308"/>
      <c r="O82" s="629">
        <v>0.13304246851782955</v>
      </c>
      <c r="P82" s="629">
        <v>0.32253277866089447</v>
      </c>
      <c r="Q82" s="629">
        <v>0.43130988376681212</v>
      </c>
      <c r="R82" s="630">
        <v>0.11311486905446387</v>
      </c>
    </row>
    <row r="83" spans="1:18">
      <c r="A83" s="95">
        <v>39113</v>
      </c>
      <c r="B83" s="137">
        <f t="shared" si="15"/>
        <v>1</v>
      </c>
      <c r="C83" s="115" t="str">
        <f t="shared" si="16"/>
        <v>Mar2007</v>
      </c>
      <c r="D83" s="115">
        <f t="shared" si="17"/>
        <v>39142</v>
      </c>
      <c r="E83" s="196">
        <v>0.10830636461704422</v>
      </c>
      <c r="F83" s="197">
        <v>0.60151024811218989</v>
      </c>
      <c r="G83" s="197">
        <v>0.22157497303128371</v>
      </c>
      <c r="H83" s="198">
        <v>6.8608414239482204E-2</v>
      </c>
      <c r="J83" s="354">
        <v>43891</v>
      </c>
      <c r="K83" s="311"/>
      <c r="L83" s="308"/>
      <c r="M83" s="308"/>
      <c r="N83" s="308"/>
      <c r="O83" s="629">
        <v>0.13304246851782955</v>
      </c>
      <c r="P83" s="629">
        <v>0.32253277866089447</v>
      </c>
      <c r="Q83" s="629">
        <v>0.43130988376681212</v>
      </c>
      <c r="R83" s="630">
        <v>0.11311486905446387</v>
      </c>
    </row>
    <row r="84" spans="1:18">
      <c r="A84" s="95">
        <v>39141</v>
      </c>
      <c r="B84" s="137">
        <f t="shared" si="15"/>
        <v>1</v>
      </c>
      <c r="C84" s="115" t="str">
        <f t="shared" si="16"/>
        <v>Mar2007</v>
      </c>
      <c r="D84" s="115">
        <f t="shared" si="17"/>
        <v>39142</v>
      </c>
      <c r="E84" s="196">
        <v>0.13621812562092947</v>
      </c>
      <c r="F84" s="197">
        <v>0.52135997350700958</v>
      </c>
      <c r="G84" s="197">
        <v>0.26040401810354341</v>
      </c>
      <c r="H84" s="198">
        <v>8.20178827685175E-2</v>
      </c>
      <c r="J84" s="354">
        <v>43983</v>
      </c>
      <c r="K84" s="311"/>
      <c r="L84" s="308"/>
      <c r="M84" s="308"/>
      <c r="N84" s="308"/>
      <c r="O84" s="629">
        <v>0.13304246851782955</v>
      </c>
      <c r="P84" s="629">
        <v>0.32253277866089447</v>
      </c>
      <c r="Q84" s="629">
        <v>0.43130988376681212</v>
      </c>
      <c r="R84" s="630">
        <v>0.11311486905446387</v>
      </c>
    </row>
    <row r="85" spans="1:18">
      <c r="A85" s="95">
        <v>39172</v>
      </c>
      <c r="B85" s="137">
        <f t="shared" si="15"/>
        <v>1</v>
      </c>
      <c r="C85" s="115" t="str">
        <f t="shared" si="16"/>
        <v>Mar2007</v>
      </c>
      <c r="D85" s="115">
        <f t="shared" si="17"/>
        <v>39142</v>
      </c>
      <c r="E85" s="196">
        <v>0.1348107109879963</v>
      </c>
      <c r="F85" s="197">
        <v>0.51606648199445981</v>
      </c>
      <c r="G85" s="197">
        <v>0.2530932594644506</v>
      </c>
      <c r="H85" s="198">
        <v>9.6029547553093259E-2</v>
      </c>
      <c r="J85" s="354">
        <v>44075</v>
      </c>
      <c r="K85" s="311"/>
      <c r="L85" s="308"/>
      <c r="M85" s="308"/>
      <c r="N85" s="308"/>
      <c r="O85" s="629">
        <v>0.13304246851782955</v>
      </c>
      <c r="P85" s="629">
        <v>0.32253277866089447</v>
      </c>
      <c r="Q85" s="629">
        <v>0.43130988376681212</v>
      </c>
      <c r="R85" s="630">
        <v>0.11311486905446387</v>
      </c>
    </row>
    <row r="86" spans="1:18">
      <c r="A86" s="95">
        <v>39202</v>
      </c>
      <c r="B86" s="137">
        <f t="shared" si="15"/>
        <v>2</v>
      </c>
      <c r="C86" s="115" t="str">
        <f t="shared" si="16"/>
        <v>June2007</v>
      </c>
      <c r="D86" s="115">
        <f t="shared" si="17"/>
        <v>39234</v>
      </c>
      <c r="E86" s="196">
        <v>0.1383776414451261</v>
      </c>
      <c r="F86" s="197">
        <v>0.50977050670302204</v>
      </c>
      <c r="G86" s="197">
        <v>0.25937286980231766</v>
      </c>
      <c r="H86" s="198">
        <v>9.2478982049534197E-2</v>
      </c>
      <c r="J86" s="354">
        <v>44166</v>
      </c>
      <c r="K86" s="311"/>
      <c r="L86" s="308"/>
      <c r="M86" s="308"/>
      <c r="N86" s="308"/>
      <c r="O86" s="629">
        <v>0.13304246851782955</v>
      </c>
      <c r="P86" s="629">
        <v>0.32253277866089447</v>
      </c>
      <c r="Q86" s="629">
        <v>0.43130988376681212</v>
      </c>
      <c r="R86" s="630">
        <v>0.11311486905446387</v>
      </c>
    </row>
    <row r="87" spans="1:18">
      <c r="A87" s="95">
        <v>39233</v>
      </c>
      <c r="B87" s="137">
        <f t="shared" si="15"/>
        <v>2</v>
      </c>
      <c r="C87" s="115" t="str">
        <f t="shared" si="16"/>
        <v>June2007</v>
      </c>
      <c r="D87" s="115">
        <f t="shared" si="17"/>
        <v>39234</v>
      </c>
      <c r="E87" s="196">
        <v>0.14199876292303615</v>
      </c>
      <c r="F87" s="197">
        <v>0.50234160996730581</v>
      </c>
      <c r="G87" s="197">
        <v>0.25766545904391625</v>
      </c>
      <c r="H87" s="198">
        <v>9.7994168065741807E-2</v>
      </c>
      <c r="J87" s="354">
        <v>44256</v>
      </c>
      <c r="K87" s="311"/>
      <c r="L87" s="308"/>
      <c r="M87" s="308"/>
      <c r="N87" s="308"/>
      <c r="O87" s="629">
        <v>0.13304246851782955</v>
      </c>
      <c r="P87" s="629">
        <v>0.32253277866089447</v>
      </c>
      <c r="Q87" s="629">
        <v>0.43130988376681212</v>
      </c>
      <c r="R87" s="630">
        <v>0.11311486905446387</v>
      </c>
    </row>
    <row r="88" spans="1:18">
      <c r="A88" s="95">
        <v>39263</v>
      </c>
      <c r="B88" s="137">
        <f t="shared" si="15"/>
        <v>2</v>
      </c>
      <c r="C88" s="115" t="str">
        <f t="shared" si="16"/>
        <v>June2007</v>
      </c>
      <c r="D88" s="115">
        <f t="shared" si="17"/>
        <v>39234</v>
      </c>
      <c r="E88" s="196">
        <v>0.12874865683305656</v>
      </c>
      <c r="F88" s="197">
        <v>0.52378626550747287</v>
      </c>
      <c r="G88" s="197">
        <v>0.24948715443977729</v>
      </c>
      <c r="H88" s="198">
        <v>9.7977923219693272E-2</v>
      </c>
      <c r="J88" s="354">
        <v>44348</v>
      </c>
      <c r="K88" s="311"/>
      <c r="L88" s="308"/>
      <c r="M88" s="308"/>
      <c r="N88" s="308"/>
      <c r="O88" s="629">
        <v>0.13304246851782955</v>
      </c>
      <c r="P88" s="629">
        <v>0.32253277866089447</v>
      </c>
      <c r="Q88" s="629">
        <v>0.43130988376681212</v>
      </c>
      <c r="R88" s="630">
        <v>0.11311486905446387</v>
      </c>
    </row>
    <row r="89" spans="1:18">
      <c r="A89" s="95">
        <v>39294</v>
      </c>
      <c r="B89" s="137">
        <f t="shared" si="15"/>
        <v>3</v>
      </c>
      <c r="C89" s="115" t="str">
        <f t="shared" si="16"/>
        <v>Sep2007</v>
      </c>
      <c r="D89" s="115">
        <f t="shared" si="17"/>
        <v>39326</v>
      </c>
      <c r="E89" s="196">
        <v>0.1422272258185571</v>
      </c>
      <c r="F89" s="197">
        <v>0.49948400412796695</v>
      </c>
      <c r="G89" s="197">
        <v>0.25931138005441412</v>
      </c>
      <c r="H89" s="198">
        <v>9.8977389999061832E-2</v>
      </c>
      <c r="J89" s="354">
        <v>44440</v>
      </c>
      <c r="K89" s="311"/>
      <c r="L89" s="308"/>
      <c r="M89" s="308"/>
      <c r="N89" s="308"/>
      <c r="O89" s="629">
        <v>0.13304246851782955</v>
      </c>
      <c r="P89" s="629">
        <v>0.32253277866089447</v>
      </c>
      <c r="Q89" s="629">
        <v>0.43130988376681212</v>
      </c>
      <c r="R89" s="630">
        <v>0.11311486905446387</v>
      </c>
    </row>
    <row r="90" spans="1:18">
      <c r="A90" s="95">
        <v>39325</v>
      </c>
      <c r="B90" s="137">
        <f t="shared" si="15"/>
        <v>3</v>
      </c>
      <c r="C90" s="115" t="str">
        <f t="shared" si="16"/>
        <v>Sep2007</v>
      </c>
      <c r="D90" s="115">
        <f t="shared" si="17"/>
        <v>39326</v>
      </c>
      <c r="E90" s="196">
        <v>0.14673633715949974</v>
      </c>
      <c r="F90" s="197">
        <v>0.4951173548055508</v>
      </c>
      <c r="G90" s="197">
        <v>0.26040774370395753</v>
      </c>
      <c r="H90" s="198">
        <v>9.7738564330991942E-2</v>
      </c>
      <c r="J90" s="354">
        <v>44531</v>
      </c>
      <c r="K90" s="311"/>
      <c r="L90" s="308"/>
      <c r="M90" s="308"/>
      <c r="N90" s="308"/>
      <c r="O90" s="629">
        <v>0.13304246851782955</v>
      </c>
      <c r="P90" s="629">
        <v>0.32253277866089447</v>
      </c>
      <c r="Q90" s="629">
        <v>0.43130988376681212</v>
      </c>
      <c r="R90" s="630">
        <v>0.11311486905446387</v>
      </c>
    </row>
    <row r="91" spans="1:18">
      <c r="A91" s="95">
        <v>39355</v>
      </c>
      <c r="B91" s="137">
        <f t="shared" si="15"/>
        <v>3</v>
      </c>
      <c r="C91" s="115" t="str">
        <f t="shared" si="16"/>
        <v>Sep2007</v>
      </c>
      <c r="D91" s="115">
        <f t="shared" si="17"/>
        <v>39326</v>
      </c>
      <c r="E91" s="196">
        <v>0.1380841829009791</v>
      </c>
      <c r="F91" s="197">
        <v>0.50762087412940349</v>
      </c>
      <c r="G91" s="197">
        <v>0.25931159786009894</v>
      </c>
      <c r="H91" s="198">
        <v>9.4983345109518516E-2</v>
      </c>
      <c r="J91" s="354">
        <v>44621</v>
      </c>
      <c r="K91" s="311"/>
      <c r="L91" s="308"/>
      <c r="M91" s="308"/>
      <c r="N91" s="308"/>
      <c r="O91" s="629">
        <v>0.13304246851782955</v>
      </c>
      <c r="P91" s="629">
        <v>0.32253277866089447</v>
      </c>
      <c r="Q91" s="629">
        <v>0.43130988376681212</v>
      </c>
      <c r="R91" s="630">
        <v>0.11311486905446387</v>
      </c>
    </row>
    <row r="92" spans="1:18">
      <c r="A92" s="95">
        <v>39386</v>
      </c>
      <c r="B92" s="137">
        <f t="shared" si="15"/>
        <v>4</v>
      </c>
      <c r="C92" s="115" t="str">
        <f t="shared" si="16"/>
        <v>dec2007</v>
      </c>
      <c r="D92" s="115">
        <f t="shared" si="17"/>
        <v>39417</v>
      </c>
      <c r="E92" s="196">
        <v>0.14977509809551154</v>
      </c>
      <c r="F92" s="197">
        <v>0.50741697770121541</v>
      </c>
      <c r="G92" s="197">
        <v>0.27658149105177526</v>
      </c>
      <c r="H92" s="198">
        <v>6.6226433151497746E-2</v>
      </c>
      <c r="J92" s="354">
        <v>44713</v>
      </c>
      <c r="K92" s="311"/>
      <c r="L92" s="308"/>
      <c r="M92" s="308"/>
      <c r="N92" s="308"/>
      <c r="O92" s="629">
        <v>0.13304246851782955</v>
      </c>
      <c r="P92" s="629">
        <v>0.32253277866089447</v>
      </c>
      <c r="Q92" s="629">
        <v>0.43130988376681212</v>
      </c>
      <c r="R92" s="630">
        <v>0.11311486905446387</v>
      </c>
    </row>
    <row r="93" spans="1:18">
      <c r="A93" s="95">
        <v>39416</v>
      </c>
      <c r="B93" s="137">
        <f t="shared" si="15"/>
        <v>4</v>
      </c>
      <c r="C93" s="115" t="str">
        <f t="shared" si="16"/>
        <v>dec2007</v>
      </c>
      <c r="D93" s="115">
        <f t="shared" si="17"/>
        <v>39417</v>
      </c>
      <c r="E93" s="196">
        <v>0.15094518856274342</v>
      </c>
      <c r="F93" s="197">
        <v>0.49881257718248312</v>
      </c>
      <c r="G93" s="197">
        <v>0.28241664291821034</v>
      </c>
      <c r="H93" s="198">
        <v>6.7825591336563129E-2</v>
      </c>
      <c r="J93" s="354">
        <v>44805</v>
      </c>
      <c r="K93" s="311"/>
      <c r="L93" s="308"/>
      <c r="M93" s="308"/>
      <c r="N93" s="308"/>
      <c r="O93" s="629">
        <v>0.13304246851782955</v>
      </c>
      <c r="P93" s="629">
        <v>0.32253277866089447</v>
      </c>
      <c r="Q93" s="629">
        <v>0.43130988376681212</v>
      </c>
      <c r="R93" s="630">
        <v>0.11311486905446387</v>
      </c>
    </row>
    <row r="94" spans="1:18">
      <c r="A94" s="95">
        <v>39447</v>
      </c>
      <c r="B94" s="137">
        <f t="shared" si="15"/>
        <v>4</v>
      </c>
      <c r="C94" s="115" t="str">
        <f t="shared" si="16"/>
        <v>dec2007</v>
      </c>
      <c r="D94" s="115">
        <f t="shared" si="17"/>
        <v>39417</v>
      </c>
      <c r="E94" s="196">
        <v>0.14561933534743202</v>
      </c>
      <c r="F94" s="197">
        <v>0.49691842900302113</v>
      </c>
      <c r="G94" s="197">
        <v>0.28314199395770395</v>
      </c>
      <c r="H94" s="198">
        <v>7.4320241691842898E-2</v>
      </c>
      <c r="J94" s="354">
        <v>44896</v>
      </c>
      <c r="K94" s="311"/>
      <c r="L94" s="308"/>
      <c r="M94" s="308"/>
      <c r="N94" s="308"/>
      <c r="O94" s="629">
        <v>0.13304246851782955</v>
      </c>
      <c r="P94" s="629">
        <v>0.32253277866089447</v>
      </c>
      <c r="Q94" s="629">
        <v>0.43130988376681212</v>
      </c>
      <c r="R94" s="630">
        <v>0.11311486905446387</v>
      </c>
    </row>
    <row r="95" spans="1:18">
      <c r="A95" s="95">
        <v>39478</v>
      </c>
      <c r="B95" s="137">
        <f t="shared" si="15"/>
        <v>1</v>
      </c>
      <c r="C95" s="115" t="str">
        <f t="shared" si="16"/>
        <v>Mar2008</v>
      </c>
      <c r="D95" s="115">
        <f t="shared" si="17"/>
        <v>39508</v>
      </c>
      <c r="E95" s="196">
        <v>0.12716988492295689</v>
      </c>
      <c r="F95" s="197">
        <v>0.56182952993953583</v>
      </c>
      <c r="G95" s="197">
        <v>0.25921591574019892</v>
      </c>
      <c r="H95" s="198">
        <v>5.1784669397308365E-2</v>
      </c>
      <c r="J95" s="354">
        <v>44986</v>
      </c>
      <c r="K95" s="311"/>
      <c r="L95" s="308"/>
      <c r="M95" s="308"/>
      <c r="N95" s="308"/>
      <c r="O95" s="629">
        <v>0.13304246851782955</v>
      </c>
      <c r="P95" s="629">
        <v>0.32253277866089447</v>
      </c>
      <c r="Q95" s="629">
        <v>0.43130988376681212</v>
      </c>
      <c r="R95" s="630">
        <v>0.11311486905446387</v>
      </c>
    </row>
    <row r="96" spans="1:18">
      <c r="A96" s="95">
        <v>39507</v>
      </c>
      <c r="B96" s="137">
        <f t="shared" si="15"/>
        <v>1</v>
      </c>
      <c r="C96" s="115" t="str">
        <f t="shared" si="16"/>
        <v>Mar2008</v>
      </c>
      <c r="D96" s="115">
        <f t="shared" si="17"/>
        <v>39508</v>
      </c>
      <c r="E96" s="196">
        <v>0.13976133651551312</v>
      </c>
      <c r="F96" s="197">
        <v>0.50243436754176607</v>
      </c>
      <c r="G96" s="197">
        <v>0.28801909307875895</v>
      </c>
      <c r="H96" s="198">
        <v>6.9785202863961809E-2</v>
      </c>
      <c r="J96" s="354">
        <v>45078</v>
      </c>
      <c r="K96" s="311"/>
      <c r="L96" s="308"/>
      <c r="M96" s="308"/>
      <c r="N96" s="308"/>
      <c r="O96" s="629">
        <v>0.13304246851782955</v>
      </c>
      <c r="P96" s="629">
        <v>0.32253277866089447</v>
      </c>
      <c r="Q96" s="629">
        <v>0.43130988376681212</v>
      </c>
      <c r="R96" s="630">
        <v>0.11311486905446387</v>
      </c>
    </row>
    <row r="97" spans="1:18">
      <c r="A97" s="95">
        <v>39538</v>
      </c>
      <c r="B97" s="137">
        <f t="shared" si="15"/>
        <v>1</v>
      </c>
      <c r="C97" s="115" t="str">
        <f t="shared" si="16"/>
        <v>Mar2008</v>
      </c>
      <c r="D97" s="115">
        <f t="shared" si="17"/>
        <v>39508</v>
      </c>
      <c r="E97" s="196">
        <v>0.15029192671632777</v>
      </c>
      <c r="F97" s="197">
        <v>0.49547010267767266</v>
      </c>
      <c r="G97" s="197">
        <v>0.28779947654519833</v>
      </c>
      <c r="H97" s="198">
        <v>6.6438494060801295E-2</v>
      </c>
      <c r="J97" s="354">
        <v>45170</v>
      </c>
      <c r="K97" s="311"/>
      <c r="L97" s="308"/>
      <c r="M97" s="308"/>
      <c r="N97" s="308"/>
      <c r="O97" s="629">
        <v>0.13304246851782955</v>
      </c>
      <c r="P97" s="629">
        <v>0.32253277866089447</v>
      </c>
      <c r="Q97" s="629">
        <v>0.43130988376681212</v>
      </c>
      <c r="R97" s="630">
        <v>0.11311486905446387</v>
      </c>
    </row>
    <row r="98" spans="1:18">
      <c r="A98" s="95">
        <v>39568</v>
      </c>
      <c r="B98" s="137">
        <f t="shared" si="15"/>
        <v>2</v>
      </c>
      <c r="C98" s="115" t="str">
        <f t="shared" si="16"/>
        <v>June2008</v>
      </c>
      <c r="D98" s="115">
        <f t="shared" si="17"/>
        <v>39600</v>
      </c>
      <c r="E98" s="196">
        <v>0.14422480276571226</v>
      </c>
      <c r="F98" s="197">
        <v>0.48754543036964809</v>
      </c>
      <c r="G98" s="197">
        <v>0.29687084478326392</v>
      </c>
      <c r="H98" s="198">
        <v>7.1358922081375759E-2</v>
      </c>
      <c r="J98" s="354">
        <v>45261</v>
      </c>
      <c r="K98" s="311"/>
      <c r="L98" s="308"/>
      <c r="M98" s="308"/>
      <c r="N98" s="308"/>
      <c r="O98" s="629">
        <v>0.13304246851782955</v>
      </c>
      <c r="P98" s="629">
        <v>0.32253277866089447</v>
      </c>
      <c r="Q98" s="629">
        <v>0.43130988376681212</v>
      </c>
      <c r="R98" s="630">
        <v>0.11311486905446387</v>
      </c>
    </row>
    <row r="99" spans="1:18">
      <c r="A99" s="95">
        <v>39599</v>
      </c>
      <c r="B99" s="137">
        <f t="shared" si="15"/>
        <v>2</v>
      </c>
      <c r="C99" s="115" t="str">
        <f t="shared" si="16"/>
        <v>June2008</v>
      </c>
      <c r="D99" s="115">
        <f t="shared" si="17"/>
        <v>39600</v>
      </c>
      <c r="E99" s="196">
        <v>0.14354867100862523</v>
      </c>
      <c r="F99" s="197">
        <v>0.48671008625242035</v>
      </c>
      <c r="G99" s="197">
        <v>0.29616264742122866</v>
      </c>
      <c r="H99" s="198">
        <v>7.3578595317725759E-2</v>
      </c>
      <c r="J99" s="354">
        <v>45352</v>
      </c>
      <c r="K99" s="311"/>
      <c r="L99" s="308"/>
      <c r="M99" s="308"/>
      <c r="N99" s="308"/>
      <c r="O99" s="629">
        <v>0.13304246851782955</v>
      </c>
      <c r="P99" s="629">
        <v>0.32253277866089447</v>
      </c>
      <c r="Q99" s="629">
        <v>0.43130988376681212</v>
      </c>
      <c r="R99" s="630">
        <v>0.11311486905446387</v>
      </c>
    </row>
    <row r="100" spans="1:18">
      <c r="A100" s="95">
        <v>39629</v>
      </c>
      <c r="B100" s="137">
        <f t="shared" si="15"/>
        <v>2</v>
      </c>
      <c r="C100" s="115" t="str">
        <f t="shared" si="16"/>
        <v>June2008</v>
      </c>
      <c r="D100" s="115">
        <f t="shared" si="17"/>
        <v>39600</v>
      </c>
      <c r="E100" s="196">
        <v>0.14883763167453687</v>
      </c>
      <c r="F100" s="197">
        <v>0.47856883399927352</v>
      </c>
      <c r="G100" s="197">
        <v>0.30203414456956046</v>
      </c>
      <c r="H100" s="198">
        <v>7.0559389756629134E-2</v>
      </c>
      <c r="J100" s="354">
        <v>45444</v>
      </c>
      <c r="K100" s="311"/>
      <c r="L100" s="308"/>
      <c r="M100" s="308"/>
      <c r="N100" s="308"/>
      <c r="O100" s="629">
        <v>0.13304246851782955</v>
      </c>
      <c r="P100" s="629">
        <v>0.32253277866089447</v>
      </c>
      <c r="Q100" s="629">
        <v>0.43130988376681212</v>
      </c>
      <c r="R100" s="630">
        <v>0.11311486905446387</v>
      </c>
    </row>
    <row r="101" spans="1:18">
      <c r="A101" s="95">
        <v>39660</v>
      </c>
      <c r="B101" s="137">
        <f t="shared" si="15"/>
        <v>3</v>
      </c>
      <c r="C101" s="115" t="str">
        <f t="shared" si="16"/>
        <v>Sep2008</v>
      </c>
      <c r="D101" s="115">
        <f t="shared" si="17"/>
        <v>39692</v>
      </c>
      <c r="E101" s="196">
        <v>0.14725147168559821</v>
      </c>
      <c r="F101" s="197">
        <v>0.47417295414973881</v>
      </c>
      <c r="G101" s="197">
        <v>0.29947765525246661</v>
      </c>
      <c r="H101" s="198">
        <v>7.9097918912196336E-2</v>
      </c>
      <c r="J101" s="354">
        <v>45536</v>
      </c>
      <c r="K101" s="311"/>
      <c r="L101" s="308"/>
      <c r="M101" s="308"/>
      <c r="N101" s="308"/>
      <c r="O101" s="629">
        <v>0.13304246851782955</v>
      </c>
      <c r="P101" s="629">
        <v>0.32253277866089447</v>
      </c>
      <c r="Q101" s="629">
        <v>0.43130988376681212</v>
      </c>
      <c r="R101" s="630">
        <v>0.11311486905446387</v>
      </c>
    </row>
    <row r="102" spans="1:18">
      <c r="A102" s="95">
        <v>39691</v>
      </c>
      <c r="B102" s="137">
        <f t="shared" si="15"/>
        <v>3</v>
      </c>
      <c r="C102" s="115" t="str">
        <f t="shared" si="16"/>
        <v>Sep2008</v>
      </c>
      <c r="D102" s="115">
        <f t="shared" si="17"/>
        <v>39692</v>
      </c>
      <c r="E102" s="196">
        <v>0.14575423650337993</v>
      </c>
      <c r="F102" s="197">
        <v>0.4833780905639411</v>
      </c>
      <c r="G102" s="197">
        <v>0.2911380683396611</v>
      </c>
      <c r="H102" s="198">
        <v>7.9729604593017867E-2</v>
      </c>
      <c r="J102" s="354">
        <v>45627</v>
      </c>
      <c r="K102" s="311"/>
      <c r="L102" s="308"/>
      <c r="M102" s="308"/>
      <c r="N102" s="308"/>
      <c r="O102" s="629">
        <v>0.13304246851782955</v>
      </c>
      <c r="P102" s="629">
        <v>0.32253277866089447</v>
      </c>
      <c r="Q102" s="629">
        <v>0.43130988376681212</v>
      </c>
      <c r="R102" s="630">
        <v>0.11311486905446387</v>
      </c>
    </row>
    <row r="103" spans="1:18">
      <c r="A103" s="95">
        <v>39721</v>
      </c>
      <c r="B103" s="137">
        <f t="shared" si="15"/>
        <v>3</v>
      </c>
      <c r="C103" s="115" t="str">
        <f t="shared" si="16"/>
        <v>Sep2008</v>
      </c>
      <c r="D103" s="115">
        <f t="shared" si="17"/>
        <v>39692</v>
      </c>
      <c r="E103" s="196">
        <v>0.14263650404288181</v>
      </c>
      <c r="F103" s="197">
        <v>0.47678749886435906</v>
      </c>
      <c r="G103" s="197">
        <v>0.30762242209503043</v>
      </c>
      <c r="H103" s="198">
        <v>7.2953574997728712E-2</v>
      </c>
      <c r="J103" s="354">
        <v>45717</v>
      </c>
      <c r="K103" s="311"/>
      <c r="L103" s="308"/>
      <c r="M103" s="308"/>
      <c r="N103" s="308"/>
      <c r="O103" s="629">
        <v>0.13304246851782955</v>
      </c>
      <c r="P103" s="629">
        <v>0.32253277866089447</v>
      </c>
      <c r="Q103" s="629">
        <v>0.43130988376681212</v>
      </c>
      <c r="R103" s="630">
        <v>0.11311486905446387</v>
      </c>
    </row>
    <row r="104" spans="1:18" ht="13.5" thickBot="1">
      <c r="A104" s="95">
        <v>39752</v>
      </c>
      <c r="B104" s="137">
        <f t="shared" si="15"/>
        <v>4</v>
      </c>
      <c r="C104" s="115" t="str">
        <f t="shared" si="16"/>
        <v>dec2008</v>
      </c>
      <c r="D104" s="115">
        <f t="shared" si="17"/>
        <v>39783</v>
      </c>
      <c r="E104" s="196">
        <v>0.15671184958460865</v>
      </c>
      <c r="F104" s="197">
        <v>0.47774376912986444</v>
      </c>
      <c r="G104" s="197">
        <v>0.29173589855706167</v>
      </c>
      <c r="H104" s="198">
        <v>7.3808482728465241E-2</v>
      </c>
      <c r="J104" s="239">
        <v>45809</v>
      </c>
      <c r="K104" s="312"/>
      <c r="L104" s="309"/>
      <c r="M104" s="309"/>
      <c r="N104" s="309"/>
      <c r="O104" s="631">
        <v>0.13304246851782955</v>
      </c>
      <c r="P104" s="631">
        <v>0.32253277866089447</v>
      </c>
      <c r="Q104" s="631">
        <v>0.43130988376681212</v>
      </c>
      <c r="R104" s="632">
        <v>0.11311486905446387</v>
      </c>
    </row>
    <row r="105" spans="1:18">
      <c r="A105" s="95">
        <v>39782</v>
      </c>
      <c r="B105" s="137">
        <f t="shared" si="15"/>
        <v>4</v>
      </c>
      <c r="C105" s="115" t="str">
        <f t="shared" si="16"/>
        <v>dec2008</v>
      </c>
      <c r="D105" s="115">
        <f t="shared" si="17"/>
        <v>39783</v>
      </c>
      <c r="E105" s="196">
        <v>0.16094117647058823</v>
      </c>
      <c r="F105" s="197">
        <v>0.46145882352941175</v>
      </c>
      <c r="G105" s="197">
        <v>0.29741176470588238</v>
      </c>
      <c r="H105" s="198">
        <v>8.0188235294117644E-2</v>
      </c>
    </row>
    <row r="106" spans="1:18">
      <c r="A106" s="95">
        <v>39813</v>
      </c>
      <c r="B106" s="137">
        <f t="shared" si="15"/>
        <v>4</v>
      </c>
      <c r="C106" s="115" t="str">
        <f t="shared" si="16"/>
        <v>dec2008</v>
      </c>
      <c r="D106" s="115">
        <f t="shared" si="17"/>
        <v>39783</v>
      </c>
      <c r="E106" s="196">
        <v>0.16310902651478892</v>
      </c>
      <c r="F106" s="197">
        <v>0.45448454101655977</v>
      </c>
      <c r="G106" s="197">
        <v>0.30046903417248971</v>
      </c>
      <c r="H106" s="198">
        <v>8.1937398296161576E-2</v>
      </c>
    </row>
    <row r="107" spans="1:18">
      <c r="A107" s="95">
        <v>39844</v>
      </c>
      <c r="B107" s="137">
        <f t="shared" si="15"/>
        <v>1</v>
      </c>
      <c r="C107" s="115" t="str">
        <f t="shared" si="16"/>
        <v>Mar2009</v>
      </c>
      <c r="D107" s="115">
        <f t="shared" si="17"/>
        <v>39873</v>
      </c>
      <c r="E107" s="196">
        <v>0.14315411509023906</v>
      </c>
      <c r="F107" s="197">
        <v>0.52329207219125007</v>
      </c>
      <c r="G107" s="197">
        <v>0.27440234338089387</v>
      </c>
      <c r="H107" s="198">
        <v>5.9151469337616933E-2</v>
      </c>
    </row>
    <row r="108" spans="1:18">
      <c r="A108" s="95">
        <v>39872</v>
      </c>
      <c r="B108" s="137">
        <f t="shared" si="15"/>
        <v>1</v>
      </c>
      <c r="C108" s="115" t="str">
        <f t="shared" si="16"/>
        <v>Mar2009</v>
      </c>
      <c r="D108" s="115">
        <f t="shared" si="17"/>
        <v>39873</v>
      </c>
      <c r="E108" s="196">
        <v>0.154427266338721</v>
      </c>
      <c r="F108" s="197">
        <v>0.45836261419536189</v>
      </c>
      <c r="G108" s="197">
        <v>0.31271960646521435</v>
      </c>
      <c r="H108" s="198">
        <v>7.4490513000702738E-2</v>
      </c>
    </row>
    <row r="109" spans="1:18">
      <c r="A109" s="95">
        <v>39903</v>
      </c>
      <c r="B109" s="137">
        <f t="shared" si="15"/>
        <v>1</v>
      </c>
      <c r="C109" s="115" t="str">
        <f t="shared" si="16"/>
        <v>Mar2009</v>
      </c>
      <c r="D109" s="115">
        <f t="shared" si="17"/>
        <v>39873</v>
      </c>
      <c r="E109" s="196">
        <v>0.15895021361932166</v>
      </c>
      <c r="F109" s="197">
        <v>0.45269857877757436</v>
      </c>
      <c r="G109" s="197">
        <v>0.30865812189380071</v>
      </c>
      <c r="H109" s="198">
        <v>7.9693085709303335E-2</v>
      </c>
    </row>
    <row r="110" spans="1:18">
      <c r="A110" s="95">
        <v>39933</v>
      </c>
      <c r="B110" s="137">
        <f t="shared" si="15"/>
        <v>2</v>
      </c>
      <c r="C110" s="115" t="str">
        <f t="shared" si="16"/>
        <v>June2009</v>
      </c>
      <c r="D110" s="115">
        <f t="shared" si="17"/>
        <v>39965</v>
      </c>
      <c r="E110" s="196">
        <v>0.15935138806350285</v>
      </c>
      <c r="F110" s="197">
        <v>0.46115969097546483</v>
      </c>
      <c r="G110" s="197">
        <v>0.30834536038712962</v>
      </c>
      <c r="H110" s="198">
        <v>7.1143560573902712E-2</v>
      </c>
    </row>
    <row r="111" spans="1:18">
      <c r="A111" s="95">
        <v>39964</v>
      </c>
      <c r="B111" s="137">
        <f t="shared" si="15"/>
        <v>2</v>
      </c>
      <c r="C111" s="115" t="str">
        <f t="shared" si="16"/>
        <v>June2009</v>
      </c>
      <c r="D111" s="115">
        <f t="shared" si="17"/>
        <v>39965</v>
      </c>
      <c r="E111" s="196">
        <v>0.15926980405292246</v>
      </c>
      <c r="F111" s="197">
        <v>0.44933846926812931</v>
      </c>
      <c r="G111" s="197">
        <v>0.30974711103667729</v>
      </c>
      <c r="H111" s="198">
        <v>8.1644615642270976E-2</v>
      </c>
    </row>
    <row r="112" spans="1:18">
      <c r="A112" s="95">
        <v>39994</v>
      </c>
      <c r="B112" s="137">
        <f t="shared" si="15"/>
        <v>2</v>
      </c>
      <c r="C112" s="115" t="str">
        <f t="shared" si="16"/>
        <v>June2009</v>
      </c>
      <c r="D112" s="115">
        <f t="shared" si="17"/>
        <v>39965</v>
      </c>
      <c r="E112" s="196">
        <v>0.15149983147960902</v>
      </c>
      <c r="F112" s="197">
        <v>0.45138186720593193</v>
      </c>
      <c r="G112" s="197">
        <v>0.32119986518368721</v>
      </c>
      <c r="H112" s="198">
        <v>7.591843613077183E-2</v>
      </c>
    </row>
    <row r="113" spans="1:8">
      <c r="A113" s="95">
        <v>40025</v>
      </c>
      <c r="B113" s="137">
        <f t="shared" si="15"/>
        <v>3</v>
      </c>
      <c r="C113" s="115" t="str">
        <f t="shared" si="16"/>
        <v>Sep2009</v>
      </c>
      <c r="D113" s="115">
        <f t="shared" si="17"/>
        <v>40057</v>
      </c>
      <c r="E113" s="199">
        <v>0.15407254215717467</v>
      </c>
      <c r="F113" s="200">
        <v>0.450206808781419</v>
      </c>
      <c r="G113" s="197">
        <v>0.31633789373210308</v>
      </c>
      <c r="H113" s="198">
        <v>7.9382755329303209E-2</v>
      </c>
    </row>
    <row r="114" spans="1:8">
      <c r="A114" s="95">
        <v>40056</v>
      </c>
      <c r="B114" s="137">
        <f t="shared" si="15"/>
        <v>3</v>
      </c>
      <c r="C114" s="115" t="str">
        <f t="shared" si="16"/>
        <v>Sep2009</v>
      </c>
      <c r="D114" s="115">
        <f t="shared" si="17"/>
        <v>40057</v>
      </c>
      <c r="E114" s="199">
        <v>0.15534152160466555</v>
      </c>
      <c r="F114" s="200">
        <v>0.43235839886895822</v>
      </c>
      <c r="G114" s="197">
        <v>0.33259697799770255</v>
      </c>
      <c r="H114" s="198">
        <v>7.9703101528673673E-2</v>
      </c>
    </row>
    <row r="115" spans="1:8">
      <c r="A115" s="95">
        <v>40086</v>
      </c>
      <c r="B115" s="137">
        <f t="shared" si="15"/>
        <v>3</v>
      </c>
      <c r="C115" s="115" t="str">
        <f t="shared" si="16"/>
        <v>Sep2009</v>
      </c>
      <c r="D115" s="115">
        <f t="shared" si="17"/>
        <v>40057</v>
      </c>
      <c r="E115" s="199">
        <v>0.15490277203144392</v>
      </c>
      <c r="F115" s="200">
        <v>0.43930492345883326</v>
      </c>
      <c r="G115" s="197">
        <v>0.32569300786098471</v>
      </c>
      <c r="H115" s="198">
        <v>8.0099296648738105E-2</v>
      </c>
    </row>
    <row r="116" spans="1:8">
      <c r="A116" s="95">
        <v>40117</v>
      </c>
      <c r="B116" s="137">
        <f t="shared" si="15"/>
        <v>4</v>
      </c>
      <c r="C116" s="115" t="str">
        <f t="shared" si="16"/>
        <v>dec2009</v>
      </c>
      <c r="D116" s="115">
        <f t="shared" si="17"/>
        <v>40148</v>
      </c>
      <c r="E116" s="199">
        <v>0.1459077834916761</v>
      </c>
      <c r="F116" s="200">
        <v>0.45367384293558788</v>
      </c>
      <c r="G116" s="197">
        <v>0.32214765100671139</v>
      </c>
      <c r="H116" s="198">
        <v>7.8270722566024575E-2</v>
      </c>
    </row>
    <row r="117" spans="1:8">
      <c r="A117" s="95">
        <v>40147</v>
      </c>
      <c r="B117" s="137">
        <f t="shared" si="15"/>
        <v>4</v>
      </c>
      <c r="C117" s="115" t="str">
        <f t="shared" si="16"/>
        <v>dec2009</v>
      </c>
      <c r="D117" s="115">
        <f t="shared" si="17"/>
        <v>40148</v>
      </c>
      <c r="E117" s="199">
        <v>0.16179558977948896</v>
      </c>
      <c r="F117" s="200">
        <v>0.4254462723136157</v>
      </c>
      <c r="G117" s="197">
        <v>0.33627931396569827</v>
      </c>
      <c r="H117" s="198">
        <v>7.6478823941197066E-2</v>
      </c>
    </row>
    <row r="118" spans="1:8">
      <c r="A118" s="95">
        <v>40178</v>
      </c>
      <c r="B118" s="137">
        <f t="shared" si="15"/>
        <v>4</v>
      </c>
      <c r="C118" s="115" t="str">
        <f t="shared" si="16"/>
        <v>dec2009</v>
      </c>
      <c r="D118" s="115">
        <f t="shared" si="17"/>
        <v>40148</v>
      </c>
      <c r="E118" s="199">
        <v>0.16535058510132242</v>
      </c>
      <c r="F118" s="200">
        <v>0.42374655123204263</v>
      </c>
      <c r="G118" s="197">
        <v>0.33003520121777186</v>
      </c>
      <c r="H118" s="198">
        <v>8.0867662448863092E-2</v>
      </c>
    </row>
    <row r="119" spans="1:8">
      <c r="A119" s="95">
        <v>40209</v>
      </c>
      <c r="B119" s="137">
        <f t="shared" si="15"/>
        <v>1</v>
      </c>
      <c r="C119" s="115" t="str">
        <f t="shared" si="16"/>
        <v>Mar2010</v>
      </c>
      <c r="D119" s="115">
        <f t="shared" si="17"/>
        <v>40238</v>
      </c>
      <c r="E119" s="199">
        <v>0.14852286523674627</v>
      </c>
      <c r="F119" s="200">
        <v>0.51203966005665724</v>
      </c>
      <c r="G119" s="197">
        <v>0.28601780655605019</v>
      </c>
      <c r="H119" s="198">
        <v>5.3419668150546336E-2</v>
      </c>
    </row>
    <row r="120" spans="1:8">
      <c r="A120" s="95">
        <v>40237</v>
      </c>
      <c r="B120" s="137">
        <f t="shared" si="15"/>
        <v>1</v>
      </c>
      <c r="C120" s="115" t="str">
        <f t="shared" si="16"/>
        <v>Mar2010</v>
      </c>
      <c r="D120" s="115">
        <f t="shared" si="17"/>
        <v>40238</v>
      </c>
      <c r="E120" s="199">
        <v>0.15102153506350083</v>
      </c>
      <c r="F120" s="200">
        <v>0.44496594883121665</v>
      </c>
      <c r="G120" s="197">
        <v>0.326983250506166</v>
      </c>
      <c r="H120" s="198">
        <v>7.7029265599116506E-2</v>
      </c>
    </row>
    <row r="121" spans="1:8">
      <c r="A121" s="95">
        <v>40268</v>
      </c>
      <c r="B121" s="137">
        <f t="shared" si="15"/>
        <v>1</v>
      </c>
      <c r="C121" s="115" t="str">
        <f t="shared" si="16"/>
        <v>Mar2010</v>
      </c>
      <c r="D121" s="115">
        <f t="shared" si="17"/>
        <v>40238</v>
      </c>
      <c r="E121" s="199">
        <v>0.14878067543657206</v>
      </c>
      <c r="F121" s="200">
        <v>0.4375721209323794</v>
      </c>
      <c r="G121" s="197">
        <v>0.3341795522732518</v>
      </c>
      <c r="H121" s="198">
        <v>7.9467651357796751E-2</v>
      </c>
    </row>
    <row r="122" spans="1:8">
      <c r="A122" s="95">
        <v>40298</v>
      </c>
      <c r="B122" s="137">
        <f t="shared" si="15"/>
        <v>2</v>
      </c>
      <c r="C122" s="115" t="str">
        <f t="shared" si="16"/>
        <v>June2010</v>
      </c>
      <c r="D122" s="115">
        <f t="shared" si="17"/>
        <v>40330</v>
      </c>
      <c r="E122" s="199">
        <v>0.14695668067994883</v>
      </c>
      <c r="F122" s="200">
        <v>0.44205812465728384</v>
      </c>
      <c r="G122" s="197">
        <v>0.33275452385304333</v>
      </c>
      <c r="H122" s="198">
        <v>7.8230670809723998E-2</v>
      </c>
    </row>
    <row r="123" spans="1:8">
      <c r="A123" s="95">
        <v>40329</v>
      </c>
      <c r="B123" s="137">
        <f t="shared" si="15"/>
        <v>2</v>
      </c>
      <c r="C123" s="115" t="str">
        <f t="shared" si="16"/>
        <v>June2010</v>
      </c>
      <c r="D123" s="115">
        <f t="shared" si="17"/>
        <v>40330</v>
      </c>
      <c r="E123" s="199">
        <v>0.1472127007035901</v>
      </c>
      <c r="F123" s="200">
        <v>0.43045282338084068</v>
      </c>
      <c r="G123" s="197">
        <v>0.33465632329063683</v>
      </c>
      <c r="H123" s="198">
        <v>8.7678152624932351E-2</v>
      </c>
    </row>
    <row r="124" spans="1:8">
      <c r="A124" s="95">
        <v>40359</v>
      </c>
      <c r="B124" s="137">
        <f t="shared" si="15"/>
        <v>2</v>
      </c>
      <c r="C124" s="115" t="str">
        <f t="shared" si="16"/>
        <v>June2010</v>
      </c>
      <c r="D124" s="115">
        <f t="shared" si="17"/>
        <v>40330</v>
      </c>
      <c r="E124" s="199">
        <v>0.14766614610445949</v>
      </c>
      <c r="F124" s="200">
        <v>0.41384695471108796</v>
      </c>
      <c r="G124" s="197">
        <v>0.35675863265660246</v>
      </c>
      <c r="H124" s="198">
        <v>8.1728266527850077E-2</v>
      </c>
    </row>
    <row r="125" spans="1:8">
      <c r="A125" s="95">
        <v>40390</v>
      </c>
      <c r="B125" s="137">
        <f t="shared" si="15"/>
        <v>3</v>
      </c>
      <c r="C125" s="115" t="str">
        <f t="shared" si="16"/>
        <v>Sep2010</v>
      </c>
      <c r="D125" s="115">
        <f t="shared" si="17"/>
        <v>40422</v>
      </c>
      <c r="E125" s="196">
        <v>0.14274631497284718</v>
      </c>
      <c r="F125" s="197">
        <v>0.41453322989397468</v>
      </c>
      <c r="G125" s="197">
        <v>0.35626239117317471</v>
      </c>
      <c r="H125" s="198">
        <v>8.6458063960003453E-2</v>
      </c>
    </row>
    <row r="126" spans="1:8">
      <c r="A126" s="95">
        <v>40421</v>
      </c>
      <c r="B126" s="137">
        <f t="shared" si="15"/>
        <v>3</v>
      </c>
      <c r="C126" s="115" t="str">
        <f t="shared" si="16"/>
        <v>Sep2010</v>
      </c>
      <c r="D126" s="115">
        <f t="shared" si="17"/>
        <v>40422</v>
      </c>
      <c r="E126" s="196">
        <v>0.14373913043478262</v>
      </c>
      <c r="F126" s="197">
        <v>0.41043478260869565</v>
      </c>
      <c r="G126" s="197">
        <v>0.36069565217391303</v>
      </c>
      <c r="H126" s="198">
        <v>8.5130434782608691E-2</v>
      </c>
    </row>
    <row r="127" spans="1:8">
      <c r="A127" s="95">
        <v>40451</v>
      </c>
      <c r="B127" s="137">
        <f t="shared" si="15"/>
        <v>3</v>
      </c>
      <c r="C127" s="115" t="str">
        <f t="shared" si="16"/>
        <v>Sep2010</v>
      </c>
      <c r="D127" s="115">
        <f t="shared" si="17"/>
        <v>40422</v>
      </c>
      <c r="E127" s="199">
        <v>0.15200582188665515</v>
      </c>
      <c r="F127" s="200">
        <v>0.41153461293550442</v>
      </c>
      <c r="G127" s="197">
        <v>0.35313381242608932</v>
      </c>
      <c r="H127" s="198">
        <v>8.3325752751751109E-2</v>
      </c>
    </row>
    <row r="128" spans="1:8">
      <c r="A128" s="95">
        <v>40482</v>
      </c>
      <c r="B128" s="137">
        <f t="shared" si="15"/>
        <v>4</v>
      </c>
      <c r="C128" s="115" t="str">
        <f t="shared" si="16"/>
        <v>dec2010</v>
      </c>
      <c r="D128" s="115">
        <f t="shared" si="17"/>
        <v>40513</v>
      </c>
      <c r="E128" s="199">
        <v>0.14331083763398175</v>
      </c>
      <c r="F128" s="200">
        <v>0.42417626042080192</v>
      </c>
      <c r="G128" s="197">
        <v>0.35311631599841209</v>
      </c>
      <c r="H128" s="198">
        <v>7.9396585946804293E-2</v>
      </c>
    </row>
    <row r="129" spans="1:8">
      <c r="A129" s="95">
        <v>40512</v>
      </c>
      <c r="B129" s="137">
        <f t="shared" si="15"/>
        <v>4</v>
      </c>
      <c r="C129" s="115" t="str">
        <f t="shared" si="16"/>
        <v>dec2010</v>
      </c>
      <c r="D129" s="115">
        <f t="shared" si="17"/>
        <v>40513</v>
      </c>
      <c r="E129" s="199">
        <v>0.14649623787507932</v>
      </c>
      <c r="F129" s="200">
        <v>0.41057021122291726</v>
      </c>
      <c r="G129" s="200">
        <v>0.3650620977245943</v>
      </c>
      <c r="H129" s="198">
        <v>7.7871453177409122E-2</v>
      </c>
    </row>
    <row r="130" spans="1:8">
      <c r="A130" s="95">
        <v>40543</v>
      </c>
      <c r="B130" s="137">
        <f t="shared" si="15"/>
        <v>4</v>
      </c>
      <c r="C130" s="115" t="str">
        <f t="shared" si="16"/>
        <v>dec2010</v>
      </c>
      <c r="D130" s="115">
        <f t="shared" si="17"/>
        <v>40513</v>
      </c>
      <c r="E130" s="199">
        <v>0.14921818370094231</v>
      </c>
      <c r="F130" s="200">
        <v>0.39649994822408613</v>
      </c>
      <c r="G130" s="200">
        <v>0.36274205239722479</v>
      </c>
      <c r="H130" s="198">
        <v>9.1539815677746716E-2</v>
      </c>
    </row>
    <row r="131" spans="1:8">
      <c r="A131" s="95">
        <v>40574</v>
      </c>
      <c r="B131" s="137">
        <f t="shared" si="15"/>
        <v>1</v>
      </c>
      <c r="C131" s="115" t="str">
        <f t="shared" si="16"/>
        <v>Mar2011</v>
      </c>
      <c r="D131" s="115">
        <f t="shared" si="17"/>
        <v>40603</v>
      </c>
      <c r="E131" s="199">
        <v>0.13898746155665956</v>
      </c>
      <c r="F131" s="200">
        <v>0.45883605393896382</v>
      </c>
      <c r="G131" s="200">
        <v>0.33404305654128225</v>
      </c>
      <c r="H131" s="198">
        <v>6.8133427963094392E-2</v>
      </c>
    </row>
    <row r="132" spans="1:8">
      <c r="A132" s="95">
        <v>40602</v>
      </c>
      <c r="B132" s="137">
        <f t="shared" si="15"/>
        <v>1</v>
      </c>
      <c r="C132" s="115" t="str">
        <f t="shared" si="16"/>
        <v>Mar2011</v>
      </c>
      <c r="D132" s="115">
        <f t="shared" si="17"/>
        <v>40603</v>
      </c>
      <c r="E132" s="199">
        <v>0.14433293978748524</v>
      </c>
      <c r="F132" s="200">
        <v>0.40722156631247541</v>
      </c>
      <c r="G132" s="200">
        <v>0.36373475009838646</v>
      </c>
      <c r="H132" s="198">
        <v>8.4710743801652888E-2</v>
      </c>
    </row>
    <row r="133" spans="1:8">
      <c r="A133" s="95">
        <v>40633</v>
      </c>
      <c r="B133" s="137">
        <f t="shared" ref="B133:B196" si="26">MONTH(MONTH(A133)&amp;0)</f>
        <v>1</v>
      </c>
      <c r="C133" s="115" t="str">
        <f t="shared" ref="C133:C196" si="27">IF(B133=4,"dec",IF(B133=1,"Mar", IF(B133=2,"June",IF(B133=3,"Sep",""))))&amp;YEAR(A133)</f>
        <v>Mar2011</v>
      </c>
      <c r="D133" s="115">
        <f t="shared" ref="D133:D196" si="28">DATEVALUE(C133)</f>
        <v>40603</v>
      </c>
      <c r="E133" s="199">
        <v>0.14895600298284861</v>
      </c>
      <c r="F133" s="200">
        <v>0.38348247576435496</v>
      </c>
      <c r="G133" s="200">
        <v>0.37406785980611484</v>
      </c>
      <c r="H133" s="198">
        <v>9.3493661446681586E-2</v>
      </c>
    </row>
    <row r="134" spans="1:8">
      <c r="A134" s="95">
        <v>40663</v>
      </c>
      <c r="B134" s="137">
        <f t="shared" si="26"/>
        <v>2</v>
      </c>
      <c r="C134" s="115" t="str">
        <f t="shared" si="27"/>
        <v>June2011</v>
      </c>
      <c r="D134" s="115">
        <f t="shared" si="28"/>
        <v>40695</v>
      </c>
      <c r="E134" s="199">
        <v>0.15119303403822232</v>
      </c>
      <c r="F134" s="200">
        <v>0.38041388669003734</v>
      </c>
      <c r="G134" s="200">
        <v>0.3723849372384937</v>
      </c>
      <c r="H134" s="198">
        <v>9.6008142033246632E-2</v>
      </c>
    </row>
    <row r="135" spans="1:8">
      <c r="A135" s="95">
        <v>40694</v>
      </c>
      <c r="B135" s="137">
        <f t="shared" si="26"/>
        <v>2</v>
      </c>
      <c r="C135" s="115" t="str">
        <f t="shared" si="27"/>
        <v>June2011</v>
      </c>
      <c r="D135" s="115">
        <f t="shared" si="28"/>
        <v>40695</v>
      </c>
      <c r="E135" s="199">
        <v>0.15370121130551817</v>
      </c>
      <c r="F135" s="200">
        <v>0.39928218932256615</v>
      </c>
      <c r="G135" s="200">
        <v>0.36473755047106327</v>
      </c>
      <c r="H135" s="198">
        <v>8.22790489008524E-2</v>
      </c>
    </row>
    <row r="136" spans="1:8">
      <c r="A136" s="95">
        <v>40724</v>
      </c>
      <c r="B136" s="137">
        <f t="shared" si="26"/>
        <v>2</v>
      </c>
      <c r="C136" s="115" t="str">
        <f t="shared" si="27"/>
        <v>June2011</v>
      </c>
      <c r="D136" s="115">
        <f t="shared" si="28"/>
        <v>40695</v>
      </c>
      <c r="E136" s="199">
        <v>0.14637509850275807</v>
      </c>
      <c r="F136" s="200">
        <v>0.4021867612293144</v>
      </c>
      <c r="G136" s="200">
        <v>0.37184791174152876</v>
      </c>
      <c r="H136" s="198">
        <v>7.9590228526398743E-2</v>
      </c>
    </row>
    <row r="137" spans="1:8">
      <c r="A137" s="95">
        <v>40755</v>
      </c>
      <c r="B137" s="137">
        <f t="shared" si="26"/>
        <v>3</v>
      </c>
      <c r="C137" s="115" t="str">
        <f t="shared" si="27"/>
        <v>Sep2011</v>
      </c>
      <c r="D137" s="115">
        <f t="shared" si="28"/>
        <v>40787</v>
      </c>
      <c r="E137" s="199">
        <v>0.14106074434641516</v>
      </c>
      <c r="F137" s="200">
        <v>0.4102018050907616</v>
      </c>
      <c r="G137" s="200">
        <v>0.36629145117128081</v>
      </c>
      <c r="H137" s="198">
        <v>8.2445999391542443E-2</v>
      </c>
    </row>
    <row r="138" spans="1:8">
      <c r="A138" s="95">
        <v>40786</v>
      </c>
      <c r="B138" s="137">
        <f t="shared" si="26"/>
        <v>3</v>
      </c>
      <c r="C138" s="115" t="str">
        <f t="shared" si="27"/>
        <v>Sep2011</v>
      </c>
      <c r="D138" s="115">
        <f t="shared" si="28"/>
        <v>40787</v>
      </c>
      <c r="E138" s="199">
        <v>0.13947417490210703</v>
      </c>
      <c r="F138" s="200">
        <v>0.39604698862576915</v>
      </c>
      <c r="G138" s="200">
        <v>0.37777363415998511</v>
      </c>
      <c r="H138" s="198">
        <v>8.6705202312138727E-2</v>
      </c>
    </row>
    <row r="139" spans="1:8">
      <c r="A139" s="95">
        <v>40816</v>
      </c>
      <c r="B139" s="137">
        <f t="shared" si="26"/>
        <v>3</v>
      </c>
      <c r="C139" s="115" t="str">
        <f t="shared" si="27"/>
        <v>Sep2011</v>
      </c>
      <c r="D139" s="115">
        <f t="shared" si="28"/>
        <v>40787</v>
      </c>
      <c r="E139" s="199">
        <v>0.14810924369747899</v>
      </c>
      <c r="F139" s="200">
        <v>0.39715431627196335</v>
      </c>
      <c r="G139" s="200">
        <v>0.37347211611917497</v>
      </c>
      <c r="H139" s="198">
        <v>8.1264323911382733E-2</v>
      </c>
    </row>
    <row r="140" spans="1:8">
      <c r="A140" s="95">
        <v>40847</v>
      </c>
      <c r="B140" s="137">
        <f t="shared" si="26"/>
        <v>4</v>
      </c>
      <c r="C140" s="115" t="str">
        <f t="shared" si="27"/>
        <v>dec2011</v>
      </c>
      <c r="D140" s="115">
        <f t="shared" si="28"/>
        <v>40878</v>
      </c>
      <c r="E140" s="199">
        <v>0.15482261039383746</v>
      </c>
      <c r="F140" s="200">
        <v>0.38157751980036886</v>
      </c>
      <c r="G140" s="200">
        <v>0.38244548117608768</v>
      </c>
      <c r="H140" s="198">
        <v>8.1154388629705976E-2</v>
      </c>
    </row>
    <row r="141" spans="1:8">
      <c r="A141" s="95">
        <v>40877</v>
      </c>
      <c r="B141" s="137">
        <f t="shared" si="26"/>
        <v>4</v>
      </c>
      <c r="C141" s="115" t="str">
        <f t="shared" si="27"/>
        <v>dec2011</v>
      </c>
      <c r="D141" s="115">
        <f t="shared" si="28"/>
        <v>40878</v>
      </c>
      <c r="E141" s="199">
        <v>0.14872521246458922</v>
      </c>
      <c r="F141" s="200">
        <v>0.37029542695265077</v>
      </c>
      <c r="G141" s="200">
        <v>0.3874949413193039</v>
      </c>
      <c r="H141" s="198">
        <v>9.3484419263456089E-2</v>
      </c>
    </row>
    <row r="142" spans="1:8">
      <c r="A142" s="95">
        <v>40908</v>
      </c>
      <c r="B142" s="137">
        <f t="shared" si="26"/>
        <v>4</v>
      </c>
      <c r="C142" s="115" t="str">
        <f t="shared" si="27"/>
        <v>dec2011</v>
      </c>
      <c r="D142" s="115">
        <f t="shared" si="28"/>
        <v>40878</v>
      </c>
      <c r="E142" s="199">
        <v>0.1451209341117598</v>
      </c>
      <c r="F142" s="200">
        <v>0.37841058024544261</v>
      </c>
      <c r="G142" s="200">
        <v>0.38067437150005956</v>
      </c>
      <c r="H142" s="198">
        <v>9.5794114142738002E-2</v>
      </c>
    </row>
    <row r="143" spans="1:8">
      <c r="A143" s="95">
        <v>40939</v>
      </c>
      <c r="B143" s="137">
        <f t="shared" si="26"/>
        <v>1</v>
      </c>
      <c r="C143" s="115" t="str">
        <f t="shared" si="27"/>
        <v>Mar2012</v>
      </c>
      <c r="D143" s="115">
        <f t="shared" si="28"/>
        <v>40969</v>
      </c>
      <c r="E143" s="199">
        <v>0.13891877353415816</v>
      </c>
      <c r="F143" s="200">
        <v>0.39779451317912856</v>
      </c>
      <c r="G143" s="200">
        <v>0.38838084991931143</v>
      </c>
      <c r="H143" s="198">
        <v>7.4905863367401834E-2</v>
      </c>
    </row>
    <row r="144" spans="1:8">
      <c r="A144" s="95">
        <v>40968</v>
      </c>
      <c r="B144" s="137">
        <f t="shared" si="26"/>
        <v>1</v>
      </c>
      <c r="C144" s="115" t="str">
        <f t="shared" si="27"/>
        <v>Mar2012</v>
      </c>
      <c r="D144" s="115">
        <f t="shared" si="28"/>
        <v>40969</v>
      </c>
      <c r="E144" s="199">
        <v>0.15341686848478467</v>
      </c>
      <c r="F144" s="200">
        <v>0.37822470253764345</v>
      </c>
      <c r="G144" s="200">
        <v>0.38338422659787302</v>
      </c>
      <c r="H144" s="198">
        <v>8.4974202379698854E-2</v>
      </c>
    </row>
    <row r="145" spans="1:18" s="110" customFormat="1">
      <c r="A145" s="95">
        <v>40999</v>
      </c>
      <c r="B145" s="137">
        <f t="shared" si="26"/>
        <v>1</v>
      </c>
      <c r="C145" s="115" t="str">
        <f t="shared" si="27"/>
        <v>Mar2012</v>
      </c>
      <c r="D145" s="115">
        <f t="shared" si="28"/>
        <v>40969</v>
      </c>
      <c r="E145" s="199">
        <v>0.1474218594465459</v>
      </c>
      <c r="F145" s="200">
        <v>0.37169022496516024</v>
      </c>
      <c r="G145" s="200">
        <v>0.39030459884531155</v>
      </c>
      <c r="H145" s="198">
        <v>9.0583316742982284E-2</v>
      </c>
      <c r="I145" s="175"/>
      <c r="J145" s="173"/>
      <c r="K145" s="172"/>
      <c r="L145" s="172"/>
      <c r="M145" s="173"/>
      <c r="N145" s="172"/>
      <c r="O145" s="322"/>
      <c r="P145" s="322"/>
      <c r="Q145" s="322"/>
      <c r="R145" s="322"/>
    </row>
    <row r="146" spans="1:18" s="110" customFormat="1">
      <c r="A146" s="95">
        <v>41029</v>
      </c>
      <c r="B146" s="137">
        <f t="shared" si="26"/>
        <v>2</v>
      </c>
      <c r="C146" s="115" t="str">
        <f t="shared" si="27"/>
        <v>June2012</v>
      </c>
      <c r="D146" s="115">
        <f t="shared" si="28"/>
        <v>41061</v>
      </c>
      <c r="E146" s="199">
        <v>0.13462036797097693</v>
      </c>
      <c r="F146" s="200">
        <v>0.4025654314589272</v>
      </c>
      <c r="G146" s="200">
        <v>0.38922000518268984</v>
      </c>
      <c r="H146" s="198">
        <v>7.3594195387406067E-2</v>
      </c>
      <c r="I146" s="175"/>
      <c r="J146" s="173"/>
      <c r="K146" s="172"/>
      <c r="L146" s="172"/>
      <c r="M146" s="173"/>
      <c r="N146" s="172"/>
      <c r="O146" s="322"/>
      <c r="P146" s="322"/>
      <c r="Q146" s="322"/>
      <c r="R146" s="322"/>
    </row>
    <row r="147" spans="1:18" s="110" customFormat="1">
      <c r="A147" s="95">
        <v>41060</v>
      </c>
      <c r="B147" s="137">
        <f t="shared" si="26"/>
        <v>2</v>
      </c>
      <c r="C147" s="115" t="str">
        <f t="shared" si="27"/>
        <v>June2012</v>
      </c>
      <c r="D147" s="115">
        <f t="shared" si="28"/>
        <v>41061</v>
      </c>
      <c r="E147" s="199">
        <v>0.14537646198830409</v>
      </c>
      <c r="F147" s="200">
        <v>0.36933479532163743</v>
      </c>
      <c r="G147" s="200">
        <v>0.39967105263157893</v>
      </c>
      <c r="H147" s="198">
        <v>8.5617690058479537E-2</v>
      </c>
      <c r="I147" s="175"/>
      <c r="J147" s="173"/>
      <c r="K147" s="172"/>
      <c r="L147" s="172"/>
      <c r="M147" s="173"/>
      <c r="N147" s="172"/>
      <c r="O147" s="322"/>
      <c r="P147" s="322"/>
      <c r="Q147" s="322"/>
      <c r="R147" s="322"/>
    </row>
    <row r="148" spans="1:18" s="110" customFormat="1">
      <c r="A148" s="95">
        <v>41090</v>
      </c>
      <c r="B148" s="137">
        <f t="shared" si="26"/>
        <v>2</v>
      </c>
      <c r="C148" s="115" t="str">
        <f t="shared" si="27"/>
        <v>June2012</v>
      </c>
      <c r="D148" s="115">
        <f t="shared" si="28"/>
        <v>41061</v>
      </c>
      <c r="E148" s="199">
        <v>0.14801800812561766</v>
      </c>
      <c r="F148" s="200">
        <v>0.38278247501921597</v>
      </c>
      <c r="G148" s="200">
        <v>0.37937850005490281</v>
      </c>
      <c r="H148" s="198">
        <v>8.982101680026354E-2</v>
      </c>
      <c r="I148" s="175"/>
      <c r="J148" s="173"/>
      <c r="K148" s="172"/>
      <c r="L148" s="172"/>
      <c r="M148" s="173"/>
      <c r="N148" s="172"/>
      <c r="O148" s="322"/>
      <c r="P148" s="322"/>
      <c r="Q148" s="322"/>
      <c r="R148" s="322"/>
    </row>
    <row r="149" spans="1:18" s="110" customFormat="1">
      <c r="A149" s="95">
        <v>41121</v>
      </c>
      <c r="B149" s="137">
        <f t="shared" si="26"/>
        <v>3</v>
      </c>
      <c r="C149" s="115" t="str">
        <f t="shared" si="27"/>
        <v>Sep2012</v>
      </c>
      <c r="D149" s="115">
        <f t="shared" si="28"/>
        <v>41153</v>
      </c>
      <c r="E149" s="199">
        <v>0.14827018121911037</v>
      </c>
      <c r="F149" s="200">
        <v>0.385502471169687</v>
      </c>
      <c r="G149" s="200">
        <v>0.38407468423942887</v>
      </c>
      <c r="H149" s="198">
        <v>8.2152663371773751E-2</v>
      </c>
      <c r="I149" s="175"/>
      <c r="J149" s="173"/>
      <c r="K149" s="172"/>
      <c r="L149" s="172"/>
      <c r="M149" s="173"/>
      <c r="N149" s="172"/>
      <c r="O149" s="322"/>
      <c r="P149" s="322"/>
      <c r="Q149" s="322"/>
      <c r="R149" s="322"/>
    </row>
    <row r="150" spans="1:18" s="110" customFormat="1">
      <c r="A150" s="95">
        <v>41152</v>
      </c>
      <c r="B150" s="137">
        <f t="shared" si="26"/>
        <v>3</v>
      </c>
      <c r="C150" s="115" t="str">
        <f t="shared" si="27"/>
        <v>Sep2012</v>
      </c>
      <c r="D150" s="115">
        <f t="shared" si="28"/>
        <v>41153</v>
      </c>
      <c r="E150" s="199">
        <v>0.1381334376834279</v>
      </c>
      <c r="F150" s="200">
        <v>0.3650948933672471</v>
      </c>
      <c r="G150" s="200">
        <v>0.40843279201721777</v>
      </c>
      <c r="H150" s="198">
        <v>8.8338876932107221E-2</v>
      </c>
      <c r="I150" s="175"/>
      <c r="J150" s="173"/>
      <c r="K150" s="172"/>
      <c r="L150" s="172"/>
      <c r="M150" s="173"/>
      <c r="N150" s="172"/>
      <c r="O150" s="322"/>
      <c r="P150" s="322"/>
      <c r="Q150" s="322"/>
      <c r="R150" s="322"/>
    </row>
    <row r="151" spans="1:18" s="110" customFormat="1">
      <c r="A151" s="95">
        <v>41182</v>
      </c>
      <c r="B151" s="137">
        <f t="shared" si="26"/>
        <v>3</v>
      </c>
      <c r="C151" s="115" t="str">
        <f t="shared" si="27"/>
        <v>Sep2012</v>
      </c>
      <c r="D151" s="115">
        <f t="shared" si="28"/>
        <v>41153</v>
      </c>
      <c r="E151" s="199">
        <v>0.13625632377740304</v>
      </c>
      <c r="F151" s="200">
        <v>0.37380550871275997</v>
      </c>
      <c r="G151" s="200">
        <v>0.39932546374367622</v>
      </c>
      <c r="H151" s="198">
        <v>9.0612703766160763E-2</v>
      </c>
      <c r="I151" s="175"/>
      <c r="J151" s="173"/>
      <c r="K151" s="172"/>
      <c r="L151" s="172"/>
      <c r="M151" s="173"/>
      <c r="N151" s="172"/>
      <c r="O151" s="322"/>
      <c r="P151" s="322"/>
      <c r="Q151" s="322"/>
      <c r="R151" s="322"/>
    </row>
    <row r="152" spans="1:18" s="110" customFormat="1">
      <c r="A152" s="95">
        <v>41213</v>
      </c>
      <c r="B152" s="137">
        <f t="shared" si="26"/>
        <v>4</v>
      </c>
      <c r="C152" s="115" t="str">
        <f t="shared" si="27"/>
        <v>dec2012</v>
      </c>
      <c r="D152" s="115">
        <f t="shared" si="28"/>
        <v>41244</v>
      </c>
      <c r="E152" s="199">
        <v>0.1464850136239782</v>
      </c>
      <c r="F152" s="200">
        <v>0.37253405994550409</v>
      </c>
      <c r="G152" s="200">
        <v>0.39596730245231609</v>
      </c>
      <c r="H152" s="198">
        <v>8.5013623978201641E-2</v>
      </c>
      <c r="I152" s="175"/>
      <c r="J152" s="173"/>
      <c r="K152" s="172"/>
      <c r="L152" s="172"/>
      <c r="M152" s="173"/>
      <c r="N152" s="172"/>
      <c r="O152" s="322"/>
      <c r="P152" s="322"/>
      <c r="Q152" s="322"/>
      <c r="R152" s="322"/>
    </row>
    <row r="153" spans="1:18" s="110" customFormat="1">
      <c r="A153" s="95">
        <v>41243</v>
      </c>
      <c r="B153" s="137">
        <f t="shared" si="26"/>
        <v>4</v>
      </c>
      <c r="C153" s="115" t="str">
        <f t="shared" si="27"/>
        <v>dec2012</v>
      </c>
      <c r="D153" s="115">
        <f t="shared" si="28"/>
        <v>41244</v>
      </c>
      <c r="E153" s="199">
        <v>0.13875240333262123</v>
      </c>
      <c r="F153" s="200">
        <v>0.36562700277718435</v>
      </c>
      <c r="G153" s="200">
        <v>0.40108951078829308</v>
      </c>
      <c r="H153" s="198">
        <v>9.4531083101901309E-2</v>
      </c>
      <c r="I153" s="175"/>
      <c r="J153" s="173"/>
      <c r="K153" s="172"/>
      <c r="L153" s="172"/>
      <c r="M153" s="173"/>
      <c r="N153" s="172"/>
      <c r="O153" s="322"/>
      <c r="P153" s="322"/>
      <c r="Q153" s="322"/>
      <c r="R153" s="322"/>
    </row>
    <row r="154" spans="1:18" s="110" customFormat="1">
      <c r="A154" s="95">
        <v>41274</v>
      </c>
      <c r="B154" s="137">
        <f t="shared" si="26"/>
        <v>4</v>
      </c>
      <c r="C154" s="115" t="str">
        <f t="shared" si="27"/>
        <v>dec2012</v>
      </c>
      <c r="D154" s="115">
        <f t="shared" si="28"/>
        <v>41244</v>
      </c>
      <c r="E154" s="199">
        <v>0.14326923076923076</v>
      </c>
      <c r="F154" s="200">
        <v>0.36909340659340661</v>
      </c>
      <c r="G154" s="200">
        <v>0.38365384615384618</v>
      </c>
      <c r="H154" s="198">
        <v>0.10398351648351649</v>
      </c>
      <c r="I154" s="175"/>
      <c r="J154" s="173"/>
      <c r="K154" s="172"/>
      <c r="L154" s="172"/>
      <c r="M154" s="173"/>
      <c r="N154" s="172"/>
      <c r="O154" s="322"/>
      <c r="P154" s="322"/>
      <c r="Q154" s="322"/>
      <c r="R154" s="322"/>
    </row>
    <row r="155" spans="1:18" s="110" customFormat="1">
      <c r="A155" s="95">
        <v>41305</v>
      </c>
      <c r="B155" s="137">
        <f t="shared" si="26"/>
        <v>1</v>
      </c>
      <c r="C155" s="115" t="str">
        <f t="shared" si="27"/>
        <v>Mar2013</v>
      </c>
      <c r="D155" s="115">
        <f t="shared" si="28"/>
        <v>41334</v>
      </c>
      <c r="E155" s="199">
        <v>0.12495213784301212</v>
      </c>
      <c r="F155" s="200">
        <v>0.41914486279514995</v>
      </c>
      <c r="G155" s="200">
        <v>0.37319719208679003</v>
      </c>
      <c r="H155" s="198">
        <v>8.2705807275047866E-2</v>
      </c>
      <c r="I155" s="175"/>
      <c r="J155" s="173"/>
      <c r="K155" s="172"/>
      <c r="L155" s="172"/>
      <c r="M155" s="173"/>
      <c r="N155" s="172"/>
      <c r="O155" s="322"/>
      <c r="P155" s="322"/>
      <c r="Q155" s="322"/>
      <c r="R155" s="322"/>
    </row>
    <row r="156" spans="1:18" s="110" customFormat="1">
      <c r="A156" s="95">
        <v>41333</v>
      </c>
      <c r="B156" s="137">
        <f t="shared" si="26"/>
        <v>1</v>
      </c>
      <c r="C156" s="115" t="str">
        <f t="shared" si="27"/>
        <v>Mar2013</v>
      </c>
      <c r="D156" s="115">
        <f t="shared" si="28"/>
        <v>41334</v>
      </c>
      <c r="E156" s="199">
        <v>0.13105244465490706</v>
      </c>
      <c r="F156" s="200">
        <v>0.38629099088433766</v>
      </c>
      <c r="G156" s="200">
        <v>0.38901385107138631</v>
      </c>
      <c r="H156" s="198">
        <v>9.3642713389369012E-2</v>
      </c>
      <c r="I156" s="175"/>
      <c r="J156" s="173"/>
      <c r="K156" s="172"/>
      <c r="L156" s="172"/>
      <c r="M156" s="173"/>
      <c r="N156" s="172"/>
      <c r="O156" s="322"/>
      <c r="P156" s="322"/>
      <c r="Q156" s="322"/>
      <c r="R156" s="322"/>
    </row>
    <row r="157" spans="1:18" s="110" customFormat="1">
      <c r="A157" s="95">
        <v>41364</v>
      </c>
      <c r="B157" s="137">
        <f t="shared" si="26"/>
        <v>1</v>
      </c>
      <c r="C157" s="115" t="str">
        <f t="shared" si="27"/>
        <v>Mar2013</v>
      </c>
      <c r="D157" s="115">
        <f t="shared" si="28"/>
        <v>41334</v>
      </c>
      <c r="E157" s="199">
        <v>0.14331172657631114</v>
      </c>
      <c r="F157" s="200">
        <v>0.38196817913965819</v>
      </c>
      <c r="G157" s="200">
        <v>0.38243959929286975</v>
      </c>
      <c r="H157" s="198">
        <v>9.2280494991160866E-2</v>
      </c>
      <c r="I157" s="175"/>
      <c r="J157" s="173"/>
      <c r="K157" s="172"/>
      <c r="L157" s="172"/>
      <c r="M157" s="173"/>
      <c r="N157" s="172"/>
      <c r="O157" s="322"/>
      <c r="P157" s="322"/>
      <c r="Q157" s="322"/>
      <c r="R157" s="322"/>
    </row>
    <row r="158" spans="1:18" s="110" customFormat="1">
      <c r="A158" s="95">
        <v>41394</v>
      </c>
      <c r="B158" s="137">
        <f t="shared" si="26"/>
        <v>2</v>
      </c>
      <c r="C158" s="115" t="str">
        <f t="shared" si="27"/>
        <v>June2013</v>
      </c>
      <c r="D158" s="115">
        <f t="shared" si="28"/>
        <v>41426</v>
      </c>
      <c r="E158" s="199">
        <v>0.1387630128597673</v>
      </c>
      <c r="F158" s="200">
        <v>0.39081445192896508</v>
      </c>
      <c r="G158" s="200">
        <v>0.37770973668095531</v>
      </c>
      <c r="H158" s="198">
        <v>9.2712798530312307E-2</v>
      </c>
      <c r="I158" s="175"/>
      <c r="J158" s="173"/>
      <c r="K158" s="172"/>
      <c r="L158" s="172"/>
      <c r="M158" s="173"/>
      <c r="N158" s="172"/>
      <c r="O158" s="322"/>
      <c r="P158" s="322"/>
      <c r="Q158" s="322"/>
      <c r="R158" s="322"/>
    </row>
    <row r="159" spans="1:18" s="110" customFormat="1">
      <c r="A159" s="95">
        <v>41425</v>
      </c>
      <c r="B159" s="137">
        <f t="shared" si="26"/>
        <v>2</v>
      </c>
      <c r="C159" s="115" t="str">
        <f t="shared" si="27"/>
        <v>June2013</v>
      </c>
      <c r="D159" s="115">
        <f t="shared" si="28"/>
        <v>41426</v>
      </c>
      <c r="E159" s="199">
        <v>0.14193060209707059</v>
      </c>
      <c r="F159" s="200">
        <v>0.37368933088314776</v>
      </c>
      <c r="G159" s="200">
        <v>0.38741757647821856</v>
      </c>
      <c r="H159" s="198">
        <v>9.6962490541563071E-2</v>
      </c>
      <c r="I159" s="175"/>
      <c r="J159" s="173"/>
      <c r="K159" s="172"/>
      <c r="L159" s="172"/>
      <c r="M159" s="173"/>
      <c r="N159" s="172"/>
      <c r="O159" s="322"/>
      <c r="P159" s="322"/>
      <c r="Q159" s="322"/>
      <c r="R159" s="322"/>
    </row>
    <row r="160" spans="1:18" s="110" customFormat="1">
      <c r="A160" s="95">
        <v>41455</v>
      </c>
      <c r="B160" s="137">
        <f t="shared" si="26"/>
        <v>2</v>
      </c>
      <c r="C160" s="115" t="str">
        <f t="shared" si="27"/>
        <v>June2013</v>
      </c>
      <c r="D160" s="115">
        <f t="shared" si="28"/>
        <v>41426</v>
      </c>
      <c r="E160" s="196">
        <v>0.14063284781516824</v>
      </c>
      <c r="F160" s="197">
        <v>0.37757408337518833</v>
      </c>
      <c r="G160" s="197">
        <v>0.38347564038171772</v>
      </c>
      <c r="H160" s="198">
        <v>9.8317428427925666E-2</v>
      </c>
      <c r="I160" s="175"/>
      <c r="J160" s="173"/>
      <c r="K160" s="172"/>
      <c r="L160" s="172"/>
      <c r="M160" s="173"/>
      <c r="N160" s="172"/>
      <c r="O160" s="322"/>
      <c r="P160" s="322"/>
      <c r="Q160" s="322"/>
      <c r="R160" s="322"/>
    </row>
    <row r="161" spans="1:18" s="110" customFormat="1">
      <c r="A161" s="95">
        <v>41486</v>
      </c>
      <c r="B161" s="137">
        <f t="shared" si="26"/>
        <v>3</v>
      </c>
      <c r="C161" s="115" t="str">
        <f t="shared" si="27"/>
        <v>Sep2013</v>
      </c>
      <c r="D161" s="115">
        <f t="shared" si="28"/>
        <v>41518</v>
      </c>
      <c r="E161" s="196">
        <v>0.15004403346543374</v>
      </c>
      <c r="F161" s="197">
        <v>0.37120211360634081</v>
      </c>
      <c r="G161" s="201">
        <v>0.38782474680757378</v>
      </c>
      <c r="H161" s="198">
        <v>9.0929106120651693E-2</v>
      </c>
      <c r="I161" s="175"/>
      <c r="J161" s="173"/>
      <c r="K161" s="172"/>
      <c r="L161" s="172"/>
      <c r="M161" s="173"/>
      <c r="N161" s="172"/>
      <c r="O161" s="322"/>
      <c r="P161" s="322"/>
      <c r="Q161" s="322"/>
      <c r="R161" s="322"/>
    </row>
    <row r="162" spans="1:18">
      <c r="A162" s="95">
        <v>41517</v>
      </c>
      <c r="B162" s="137">
        <f t="shared" si="26"/>
        <v>3</v>
      </c>
      <c r="C162" s="115" t="str">
        <f t="shared" si="27"/>
        <v>Sep2013</v>
      </c>
      <c r="D162" s="115">
        <f t="shared" si="28"/>
        <v>41518</v>
      </c>
      <c r="E162" s="196">
        <v>0.14337631887456037</v>
      </c>
      <c r="F162" s="197">
        <v>0.38429073856975382</v>
      </c>
      <c r="G162" s="201">
        <v>0.38546307151230952</v>
      </c>
      <c r="H162" s="198">
        <v>8.6869871043376318E-2</v>
      </c>
    </row>
    <row r="163" spans="1:18">
      <c r="A163" s="95">
        <v>41547</v>
      </c>
      <c r="B163" s="137">
        <f t="shared" si="26"/>
        <v>3</v>
      </c>
      <c r="C163" s="115" t="str">
        <f t="shared" si="27"/>
        <v>Sep2013</v>
      </c>
      <c r="D163" s="115">
        <f t="shared" si="28"/>
        <v>41518</v>
      </c>
      <c r="E163" s="196">
        <v>0.13556403001599213</v>
      </c>
      <c r="F163" s="197">
        <v>0.38910075039980319</v>
      </c>
      <c r="G163" s="201">
        <v>0.39168409398449994</v>
      </c>
      <c r="H163" s="198">
        <v>8.3651125599704765E-2</v>
      </c>
    </row>
    <row r="164" spans="1:18">
      <c r="A164" s="95">
        <v>41578</v>
      </c>
      <c r="B164" s="137">
        <f t="shared" si="26"/>
        <v>4</v>
      </c>
      <c r="C164" s="115" t="str">
        <f t="shared" si="27"/>
        <v>dec2013</v>
      </c>
      <c r="D164" s="115">
        <f t="shared" si="28"/>
        <v>41609</v>
      </c>
      <c r="E164" s="196">
        <v>0.13164265129682998</v>
      </c>
      <c r="F164" s="197">
        <v>0.38017291066282421</v>
      </c>
      <c r="G164" s="197">
        <v>0.39723342939481265</v>
      </c>
      <c r="H164" s="198">
        <v>9.0951008645533141E-2</v>
      </c>
    </row>
    <row r="165" spans="1:18">
      <c r="A165" s="95">
        <v>41608</v>
      </c>
      <c r="B165" s="137">
        <f t="shared" si="26"/>
        <v>4</v>
      </c>
      <c r="C165" s="115" t="str">
        <f t="shared" si="27"/>
        <v>dec2013</v>
      </c>
      <c r="D165" s="115">
        <f t="shared" si="28"/>
        <v>41609</v>
      </c>
      <c r="E165" s="196">
        <v>0.12708944749266302</v>
      </c>
      <c r="F165" s="197">
        <v>0.38496873803751436</v>
      </c>
      <c r="G165" s="201">
        <v>0.39453872655352812</v>
      </c>
      <c r="H165" s="198">
        <v>9.3403087916294494E-2</v>
      </c>
    </row>
    <row r="166" spans="1:18">
      <c r="A166" s="95">
        <v>41639</v>
      </c>
      <c r="B166" s="137">
        <f t="shared" si="26"/>
        <v>4</v>
      </c>
      <c r="C166" s="115" t="str">
        <f t="shared" si="27"/>
        <v>dec2013</v>
      </c>
      <c r="D166" s="115">
        <f t="shared" si="28"/>
        <v>41609</v>
      </c>
      <c r="E166" s="196">
        <v>0.1337871836613882</v>
      </c>
      <c r="F166" s="197">
        <v>0.39218588130827292</v>
      </c>
      <c r="G166" s="201">
        <v>0.38375018499334024</v>
      </c>
      <c r="H166" s="198">
        <v>9.0276750036998671E-2</v>
      </c>
    </row>
    <row r="167" spans="1:18">
      <c r="A167" s="95">
        <v>41670</v>
      </c>
      <c r="B167" s="137">
        <f t="shared" si="26"/>
        <v>1</v>
      </c>
      <c r="C167" s="115" t="str">
        <f t="shared" si="27"/>
        <v>Mar2014</v>
      </c>
      <c r="D167" s="115">
        <f t="shared" si="28"/>
        <v>41699</v>
      </c>
      <c r="E167" s="196">
        <v>0.12037430880476394</v>
      </c>
      <c r="F167" s="197">
        <v>0.4138664398128456</v>
      </c>
      <c r="G167" s="197">
        <v>0.3818233375868425</v>
      </c>
      <c r="H167" s="198">
        <v>8.3935913795547989E-2</v>
      </c>
    </row>
    <row r="168" spans="1:18">
      <c r="A168" s="95">
        <v>41698</v>
      </c>
      <c r="B168" s="137">
        <f t="shared" si="26"/>
        <v>1</v>
      </c>
      <c r="C168" s="115" t="str">
        <f t="shared" si="27"/>
        <v>Mar2014</v>
      </c>
      <c r="D168" s="115">
        <f t="shared" si="28"/>
        <v>41699</v>
      </c>
      <c r="E168" s="196">
        <v>0.13147914032869784</v>
      </c>
      <c r="F168" s="197">
        <v>0.3775811209439528</v>
      </c>
      <c r="G168" s="197">
        <v>0.38699255513414804</v>
      </c>
      <c r="H168" s="198">
        <v>0.10394718359320129</v>
      </c>
    </row>
    <row r="169" spans="1:18">
      <c r="A169" s="95">
        <v>41729</v>
      </c>
      <c r="B169" s="137">
        <f t="shared" si="26"/>
        <v>1</v>
      </c>
      <c r="C169" s="115" t="str">
        <f t="shared" si="27"/>
        <v>Mar2014</v>
      </c>
      <c r="D169" s="115">
        <f t="shared" si="28"/>
        <v>41699</v>
      </c>
      <c r="E169" s="196">
        <v>0.13570103366021732</v>
      </c>
      <c r="F169" s="197">
        <v>0.37688841770474424</v>
      </c>
      <c r="G169" s="197">
        <v>0.39014047177312483</v>
      </c>
      <c r="H169" s="198">
        <v>9.7270076861913593E-2</v>
      </c>
    </row>
    <row r="170" spans="1:18">
      <c r="A170" s="95">
        <v>41759</v>
      </c>
      <c r="B170" s="137">
        <f t="shared" si="26"/>
        <v>2</v>
      </c>
      <c r="C170" s="115" t="str">
        <f t="shared" si="27"/>
        <v>June2014</v>
      </c>
      <c r="D170" s="115">
        <f t="shared" si="28"/>
        <v>41791</v>
      </c>
      <c r="E170" s="196">
        <v>0.14352552635200219</v>
      </c>
      <c r="F170" s="197">
        <v>0.35846979496353376</v>
      </c>
      <c r="G170" s="197">
        <v>0.40236686390532544</v>
      </c>
      <c r="H170" s="198">
        <v>9.5637814779138575E-2</v>
      </c>
    </row>
    <row r="171" spans="1:18">
      <c r="A171" s="95">
        <v>41790</v>
      </c>
      <c r="B171" s="137">
        <f t="shared" si="26"/>
        <v>2</v>
      </c>
      <c r="C171" s="115" t="str">
        <f t="shared" si="27"/>
        <v>June2014</v>
      </c>
      <c r="D171" s="115">
        <f t="shared" si="28"/>
        <v>41791</v>
      </c>
      <c r="E171" s="196">
        <v>0.13553544140119902</v>
      </c>
      <c r="F171" s="197">
        <v>0.37956976607499704</v>
      </c>
      <c r="G171" s="197">
        <v>0.39108969084283529</v>
      </c>
      <c r="H171" s="198">
        <v>9.3805101680968617E-2</v>
      </c>
    </row>
    <row r="172" spans="1:18">
      <c r="A172" s="95">
        <v>41820</v>
      </c>
      <c r="B172" s="137">
        <f t="shared" si="26"/>
        <v>2</v>
      </c>
      <c r="C172" s="115" t="str">
        <f t="shared" si="27"/>
        <v>June2014</v>
      </c>
      <c r="D172" s="115">
        <f t="shared" si="28"/>
        <v>41791</v>
      </c>
      <c r="E172" s="196">
        <v>0.13633217993079585</v>
      </c>
      <c r="F172" s="197">
        <v>0.37508650519031139</v>
      </c>
      <c r="G172" s="197">
        <v>0.38629757785467128</v>
      </c>
      <c r="H172" s="198">
        <v>0.10228373702422146</v>
      </c>
    </row>
    <row r="173" spans="1:18">
      <c r="A173" s="95">
        <v>41851</v>
      </c>
      <c r="B173" s="137">
        <f t="shared" si="26"/>
        <v>3</v>
      </c>
      <c r="C173" s="115" t="str">
        <f t="shared" si="27"/>
        <v>Sep2014</v>
      </c>
      <c r="D173" s="115">
        <f t="shared" si="28"/>
        <v>41883</v>
      </c>
      <c r="E173" s="196">
        <v>0.13309435707678074</v>
      </c>
      <c r="F173" s="197">
        <v>0.36343663274745608</v>
      </c>
      <c r="G173" s="197">
        <v>0.40888066604995377</v>
      </c>
      <c r="H173" s="198">
        <v>9.4588344125809437E-2</v>
      </c>
    </row>
    <row r="174" spans="1:18">
      <c r="A174" s="95">
        <v>41882</v>
      </c>
      <c r="B174" s="137">
        <f t="shared" si="26"/>
        <v>3</v>
      </c>
      <c r="C174" s="115" t="str">
        <f t="shared" si="27"/>
        <v>Sep2014</v>
      </c>
      <c r="D174" s="115">
        <f t="shared" si="28"/>
        <v>41883</v>
      </c>
      <c r="E174" s="196">
        <v>0.13372169998676023</v>
      </c>
      <c r="F174" s="197">
        <v>0.36409373758771352</v>
      </c>
      <c r="G174" s="197">
        <v>0.39163246392162054</v>
      </c>
      <c r="H174" s="198">
        <v>0.11055209850390574</v>
      </c>
    </row>
    <row r="175" spans="1:18">
      <c r="A175" s="95">
        <v>41912</v>
      </c>
      <c r="B175" s="137">
        <f t="shared" si="26"/>
        <v>3</v>
      </c>
      <c r="C175" s="115" t="str">
        <f t="shared" si="27"/>
        <v>Sep2014</v>
      </c>
      <c r="D175" s="115">
        <f t="shared" si="28"/>
        <v>41883</v>
      </c>
      <c r="E175" s="196">
        <v>0.1434024685074437</v>
      </c>
      <c r="F175" s="197">
        <v>0.34775416719684438</v>
      </c>
      <c r="G175" s="197">
        <v>0.4029774780506426</v>
      </c>
      <c r="H175" s="198">
        <v>0.10586588624506935</v>
      </c>
    </row>
    <row r="176" spans="1:18">
      <c r="A176" s="95">
        <v>41943</v>
      </c>
      <c r="B176" s="137">
        <f t="shared" si="26"/>
        <v>4</v>
      </c>
      <c r="C176" s="115" t="str">
        <f t="shared" si="27"/>
        <v>dec2014</v>
      </c>
      <c r="D176" s="115">
        <f t="shared" si="28"/>
        <v>41974</v>
      </c>
      <c r="E176" s="196">
        <v>0.14408254599701642</v>
      </c>
      <c r="F176" s="197">
        <v>0.36399801093983092</v>
      </c>
      <c r="G176" s="197">
        <v>0.39184485330681251</v>
      </c>
      <c r="H176" s="198">
        <v>0.10007458975634013</v>
      </c>
    </row>
    <row r="177" spans="1:13">
      <c r="A177" s="95">
        <v>41973</v>
      </c>
      <c r="B177" s="137">
        <f t="shared" si="26"/>
        <v>4</v>
      </c>
      <c r="C177" s="115" t="str">
        <f t="shared" si="27"/>
        <v>dec2014</v>
      </c>
      <c r="D177" s="115">
        <f t="shared" si="28"/>
        <v>41974</v>
      </c>
      <c r="E177" s="196">
        <v>0.13875530410183876</v>
      </c>
      <c r="F177" s="197">
        <v>0.37270155586987269</v>
      </c>
      <c r="G177" s="197">
        <v>0.39024045261669021</v>
      </c>
      <c r="H177" s="198">
        <v>9.8302687411598297E-2</v>
      </c>
    </row>
    <row r="178" spans="1:13">
      <c r="A178" s="95">
        <v>42004</v>
      </c>
      <c r="B178" s="137">
        <f t="shared" si="26"/>
        <v>4</v>
      </c>
      <c r="C178" s="115" t="str">
        <f t="shared" si="27"/>
        <v>dec2014</v>
      </c>
      <c r="D178" s="115">
        <f t="shared" si="28"/>
        <v>41974</v>
      </c>
      <c r="E178" s="196">
        <v>0.14252943875210278</v>
      </c>
      <c r="F178" s="197">
        <v>0.34210123872151704</v>
      </c>
      <c r="G178" s="197">
        <v>0.40311974307998166</v>
      </c>
      <c r="H178" s="198">
        <v>0.11224957944639853</v>
      </c>
    </row>
    <row r="179" spans="1:13">
      <c r="A179" s="95">
        <v>42035</v>
      </c>
      <c r="B179" s="137">
        <f t="shared" si="26"/>
        <v>1</v>
      </c>
      <c r="C179" s="115" t="str">
        <f t="shared" si="27"/>
        <v>Mar2015</v>
      </c>
      <c r="D179" s="115">
        <f t="shared" si="28"/>
        <v>42064</v>
      </c>
      <c r="E179" s="196">
        <v>0.14612705257920053</v>
      </c>
      <c r="F179" s="197">
        <v>0.40238845579698124</v>
      </c>
      <c r="G179" s="197">
        <v>0.35976115442030188</v>
      </c>
      <c r="H179" s="198">
        <v>9.1723337203516331E-2</v>
      </c>
    </row>
    <row r="180" spans="1:13">
      <c r="A180" s="95">
        <v>42063</v>
      </c>
      <c r="B180" s="137">
        <f t="shared" si="26"/>
        <v>1</v>
      </c>
      <c r="C180" s="115" t="str">
        <f t="shared" si="27"/>
        <v>Mar2015</v>
      </c>
      <c r="D180" s="115">
        <f t="shared" si="28"/>
        <v>42064</v>
      </c>
      <c r="E180" s="196">
        <v>0.1473940130679228</v>
      </c>
      <c r="F180" s="197">
        <v>0.37608266220939068</v>
      </c>
      <c r="G180" s="197">
        <v>0.37319556298434886</v>
      </c>
      <c r="H180" s="198">
        <v>0.10332776173833765</v>
      </c>
    </row>
    <row r="181" spans="1:13">
      <c r="A181" s="95">
        <v>42094</v>
      </c>
      <c r="B181" s="137">
        <f t="shared" si="26"/>
        <v>1</v>
      </c>
      <c r="C181" s="115" t="str">
        <f t="shared" si="27"/>
        <v>Mar2015</v>
      </c>
      <c r="D181" s="115">
        <f t="shared" si="28"/>
        <v>42064</v>
      </c>
      <c r="E181" s="196">
        <v>0.13978494623655913</v>
      </c>
      <c r="F181" s="197">
        <v>0.36296879097823237</v>
      </c>
      <c r="G181" s="197">
        <v>0.38998164175190136</v>
      </c>
      <c r="H181" s="198">
        <v>0.10726462103330711</v>
      </c>
    </row>
    <row r="182" spans="1:13">
      <c r="A182" s="95">
        <v>42124</v>
      </c>
      <c r="B182" s="137">
        <f t="shared" si="26"/>
        <v>2</v>
      </c>
      <c r="C182" s="115" t="str">
        <f t="shared" si="27"/>
        <v>June2015</v>
      </c>
      <c r="D182" s="115">
        <f t="shared" si="28"/>
        <v>42156</v>
      </c>
      <c r="E182" s="196">
        <v>0.13245033112582782</v>
      </c>
      <c r="F182" s="197">
        <v>0.37025888019265502</v>
      </c>
      <c r="G182" s="197">
        <v>0.39283564118001202</v>
      </c>
      <c r="H182" s="198">
        <v>0.10445514750150511</v>
      </c>
    </row>
    <row r="183" spans="1:13">
      <c r="A183" s="95">
        <v>42155</v>
      </c>
      <c r="B183" s="137">
        <f t="shared" si="26"/>
        <v>2</v>
      </c>
      <c r="C183" s="115" t="str">
        <f t="shared" si="27"/>
        <v>June2015</v>
      </c>
      <c r="D183" s="115">
        <f t="shared" si="28"/>
        <v>42156</v>
      </c>
      <c r="E183" s="196">
        <v>0.14002014678370989</v>
      </c>
      <c r="F183" s="197">
        <v>0.36854223629299182</v>
      </c>
      <c r="G183" s="197">
        <v>0.38278889048783998</v>
      </c>
      <c r="H183" s="198">
        <v>0.10864872643545834</v>
      </c>
    </row>
    <row r="184" spans="1:13">
      <c r="A184" s="95">
        <v>42185</v>
      </c>
      <c r="B184" s="137">
        <f t="shared" si="26"/>
        <v>2</v>
      </c>
      <c r="C184" s="115" t="str">
        <f t="shared" si="27"/>
        <v>June2015</v>
      </c>
      <c r="D184" s="115">
        <f t="shared" si="28"/>
        <v>42156</v>
      </c>
      <c r="E184" s="196">
        <v>0.13074398249452954</v>
      </c>
      <c r="F184" s="197">
        <v>0.3600929978118162</v>
      </c>
      <c r="G184" s="197">
        <v>0.40399343544857769</v>
      </c>
      <c r="H184" s="198">
        <v>0.10516958424507658</v>
      </c>
    </row>
    <row r="185" spans="1:13">
      <c r="A185" s="95">
        <v>42216</v>
      </c>
      <c r="B185" s="137">
        <f t="shared" si="26"/>
        <v>3</v>
      </c>
      <c r="C185" s="115" t="str">
        <f t="shared" si="27"/>
        <v>Sep2015</v>
      </c>
      <c r="D185" s="115">
        <f t="shared" si="28"/>
        <v>42248</v>
      </c>
      <c r="E185" s="196">
        <v>0.13729977116704806</v>
      </c>
      <c r="F185" s="197">
        <v>0.35774218154080856</v>
      </c>
      <c r="G185" s="197">
        <v>0.39168573607932877</v>
      </c>
      <c r="H185" s="198">
        <v>0.11327231121281464</v>
      </c>
    </row>
    <row r="186" spans="1:13">
      <c r="A186" s="95">
        <v>42247</v>
      </c>
      <c r="B186" s="137">
        <f t="shared" si="26"/>
        <v>3</v>
      </c>
      <c r="C186" s="115" t="str">
        <f t="shared" si="27"/>
        <v>Sep2015</v>
      </c>
      <c r="D186" s="115">
        <f t="shared" si="28"/>
        <v>42248</v>
      </c>
      <c r="E186" s="196">
        <v>0.14134685010861694</v>
      </c>
      <c r="F186" s="197">
        <v>0.34366401158580739</v>
      </c>
      <c r="G186" s="197">
        <v>0.41245474293989864</v>
      </c>
      <c r="H186" s="198">
        <v>0.10253439536567704</v>
      </c>
    </row>
    <row r="187" spans="1:13">
      <c r="A187" s="95">
        <v>42277</v>
      </c>
      <c r="B187" s="137">
        <f t="shared" si="26"/>
        <v>3</v>
      </c>
      <c r="C187" s="115" t="str">
        <f t="shared" si="27"/>
        <v>Sep2015</v>
      </c>
      <c r="D187" s="115">
        <f t="shared" si="28"/>
        <v>42248</v>
      </c>
      <c r="E187" s="196">
        <v>0.13615652640042883</v>
      </c>
      <c r="F187" s="197">
        <v>0.35607075850978293</v>
      </c>
      <c r="G187" s="197">
        <v>0.3968105065666041</v>
      </c>
      <c r="H187" s="198">
        <v>0.11096220852318413</v>
      </c>
      <c r="J187" s="469"/>
      <c r="K187" s="469"/>
      <c r="L187" s="469"/>
    </row>
    <row r="188" spans="1:13">
      <c r="A188" s="95">
        <v>42308</v>
      </c>
      <c r="B188" s="137">
        <f t="shared" si="26"/>
        <v>4</v>
      </c>
      <c r="C188" s="115" t="str">
        <f t="shared" si="27"/>
        <v>dec2015</v>
      </c>
      <c r="D188" s="115">
        <f t="shared" si="28"/>
        <v>42339</v>
      </c>
      <c r="E188" s="196">
        <v>0.14071938495332234</v>
      </c>
      <c r="F188" s="197">
        <v>0.35104338275672708</v>
      </c>
      <c r="G188" s="197">
        <v>0.4014277869302581</v>
      </c>
      <c r="H188" s="198">
        <v>0.10680944535969247</v>
      </c>
      <c r="J188" s="469"/>
      <c r="K188" s="469"/>
      <c r="L188" s="469"/>
    </row>
    <row r="189" spans="1:13">
      <c r="A189" s="95">
        <v>42338</v>
      </c>
      <c r="B189" s="137">
        <f t="shared" si="26"/>
        <v>4</v>
      </c>
      <c r="C189" s="115" t="str">
        <f t="shared" si="27"/>
        <v>dec2015</v>
      </c>
      <c r="D189" s="115">
        <f t="shared" si="28"/>
        <v>42339</v>
      </c>
      <c r="E189" s="196">
        <v>0.13583938487825717</v>
      </c>
      <c r="F189" s="197">
        <v>0.33959846219564288</v>
      </c>
      <c r="G189" s="197">
        <v>0.41065071906592626</v>
      </c>
      <c r="H189" s="198">
        <v>0.11391143386017372</v>
      </c>
      <c r="J189" s="469"/>
      <c r="K189" s="469"/>
      <c r="L189" s="469"/>
    </row>
    <row r="190" spans="1:13">
      <c r="A190" s="95">
        <v>42369</v>
      </c>
      <c r="B190" s="137">
        <f t="shared" si="26"/>
        <v>4</v>
      </c>
      <c r="C190" s="115" t="str">
        <f t="shared" si="27"/>
        <v>dec2015</v>
      </c>
      <c r="D190" s="115">
        <f t="shared" si="28"/>
        <v>42339</v>
      </c>
      <c r="E190" s="196">
        <v>0.13499365482233502</v>
      </c>
      <c r="F190" s="197">
        <v>0.34533629441624364</v>
      </c>
      <c r="G190" s="197">
        <v>0.38943527918781728</v>
      </c>
      <c r="H190" s="198">
        <v>0.13023477157360405</v>
      </c>
    </row>
    <row r="191" spans="1:13">
      <c r="A191" s="95">
        <v>42400</v>
      </c>
      <c r="B191" s="137">
        <f t="shared" si="26"/>
        <v>1</v>
      </c>
      <c r="C191" s="115" t="str">
        <f t="shared" si="27"/>
        <v>Mar2016</v>
      </c>
      <c r="D191" s="115">
        <f t="shared" si="28"/>
        <v>42430</v>
      </c>
      <c r="E191" s="196">
        <v>0.13029481531684176</v>
      </c>
      <c r="F191" s="197">
        <v>0.3929176550321925</v>
      </c>
      <c r="G191" s="197">
        <v>0.37173839376482548</v>
      </c>
      <c r="H191" s="198">
        <v>0.10504913588614029</v>
      </c>
      <c r="J191" s="469"/>
      <c r="K191" s="469"/>
      <c r="L191" s="469"/>
      <c r="M191" s="469"/>
    </row>
    <row r="192" spans="1:13">
      <c r="A192" s="95">
        <v>42429</v>
      </c>
      <c r="B192" s="137">
        <f t="shared" si="26"/>
        <v>1</v>
      </c>
      <c r="C192" s="115" t="str">
        <f t="shared" si="27"/>
        <v>Mar2016</v>
      </c>
      <c r="D192" s="115">
        <f t="shared" si="28"/>
        <v>42430</v>
      </c>
      <c r="E192" s="196">
        <v>0.13577432682718335</v>
      </c>
      <c r="F192" s="197">
        <v>0.35845562045875479</v>
      </c>
      <c r="G192" s="197">
        <v>0.39250605499358882</v>
      </c>
      <c r="H192" s="198">
        <v>0.11326399772047301</v>
      </c>
      <c r="J192" s="469"/>
      <c r="K192" s="469"/>
      <c r="L192" s="469"/>
      <c r="M192" s="469"/>
    </row>
    <row r="193" spans="1:13">
      <c r="A193" s="95">
        <v>42460</v>
      </c>
      <c r="B193" s="137">
        <f t="shared" si="26"/>
        <v>1</v>
      </c>
      <c r="C193" s="115" t="str">
        <f t="shared" si="27"/>
        <v>Mar2016</v>
      </c>
      <c r="D193" s="115">
        <f t="shared" si="28"/>
        <v>42430</v>
      </c>
      <c r="E193" s="196">
        <v>0.13480425131171803</v>
      </c>
      <c r="F193" s="197">
        <v>0.34871518902192922</v>
      </c>
      <c r="G193" s="197">
        <v>0.39889681151621148</v>
      </c>
      <c r="H193" s="198">
        <v>0.11758374815014126</v>
      </c>
      <c r="J193" s="469"/>
      <c r="K193" s="469"/>
      <c r="L193" s="469"/>
      <c r="M193" s="469"/>
    </row>
    <row r="194" spans="1:13">
      <c r="A194" s="95">
        <v>42490</v>
      </c>
      <c r="B194" s="137">
        <f t="shared" si="26"/>
        <v>2</v>
      </c>
      <c r="C194" s="115" t="str">
        <f t="shared" si="27"/>
        <v>June2016</v>
      </c>
      <c r="D194" s="115">
        <f t="shared" si="28"/>
        <v>42522</v>
      </c>
      <c r="E194" s="196">
        <v>0.14287663755458516</v>
      </c>
      <c r="F194" s="197">
        <v>0.35725982532751094</v>
      </c>
      <c r="G194" s="197">
        <v>0.38891921397379914</v>
      </c>
      <c r="H194" s="198">
        <v>0.11094432314410481</v>
      </c>
    </row>
    <row r="195" spans="1:13">
      <c r="A195" s="95">
        <v>42521</v>
      </c>
      <c r="B195" s="137">
        <f t="shared" si="26"/>
        <v>2</v>
      </c>
      <c r="C195" s="115" t="str">
        <f t="shared" si="27"/>
        <v>June2016</v>
      </c>
      <c r="D195" s="115">
        <f t="shared" si="28"/>
        <v>42522</v>
      </c>
      <c r="E195" s="196">
        <v>0.13166813104054223</v>
      </c>
      <c r="F195" s="197">
        <v>0.33437931467302623</v>
      </c>
      <c r="G195" s="197">
        <v>0.41358102171457262</v>
      </c>
      <c r="H195" s="198">
        <v>0.12037153257185892</v>
      </c>
    </row>
    <row r="196" spans="1:13">
      <c r="A196" s="95">
        <v>42551</v>
      </c>
      <c r="B196" s="137">
        <f t="shared" si="26"/>
        <v>2</v>
      </c>
      <c r="C196" s="115" t="str">
        <f t="shared" si="27"/>
        <v>June2016</v>
      </c>
      <c r="D196" s="115">
        <f t="shared" si="28"/>
        <v>42522</v>
      </c>
      <c r="E196" s="196">
        <v>0.13098236775818639</v>
      </c>
      <c r="F196" s="197">
        <v>0.34296698926156699</v>
      </c>
      <c r="G196" s="197">
        <v>0.40421582924565824</v>
      </c>
      <c r="H196" s="198">
        <v>0.12183481373458836</v>
      </c>
    </row>
    <row r="197" spans="1:13">
      <c r="A197" s="95">
        <v>42582</v>
      </c>
      <c r="B197" s="137">
        <f t="shared" ref="B197:B220" si="29">MONTH(MONTH(A197)&amp;0)</f>
        <v>3</v>
      </c>
      <c r="C197" s="115" t="str">
        <f t="shared" ref="C197:C220" si="30">IF(B197=4,"dec",IF(B197=1,"Mar", IF(B197=2,"June",IF(B197=3,"Sep",""))))&amp;YEAR(A197)</f>
        <v>Sep2016</v>
      </c>
      <c r="D197" s="115">
        <f t="shared" ref="D197:D220" si="31">DATEVALUE(C197)</f>
        <v>42614</v>
      </c>
      <c r="E197" s="196">
        <v>0.13463926058766726</v>
      </c>
      <c r="F197" s="197">
        <v>0.33356325010346255</v>
      </c>
      <c r="G197" s="197">
        <v>0.41122913505311076</v>
      </c>
      <c r="H197" s="198">
        <v>0.12056835425575942</v>
      </c>
    </row>
    <row r="198" spans="1:13">
      <c r="A198" s="95">
        <v>42613</v>
      </c>
      <c r="B198" s="137">
        <f t="shared" si="29"/>
        <v>3</v>
      </c>
      <c r="C198" s="115" t="str">
        <f t="shared" si="30"/>
        <v>Sep2016</v>
      </c>
      <c r="D198" s="115">
        <f t="shared" si="31"/>
        <v>42614</v>
      </c>
      <c r="E198" s="196">
        <v>0.13635220125786163</v>
      </c>
      <c r="F198" s="197">
        <v>0.3328301886792453</v>
      </c>
      <c r="G198" s="197">
        <v>0.41698113207547172</v>
      </c>
      <c r="H198" s="198">
        <v>0.11383647798742139</v>
      </c>
    </row>
    <row r="199" spans="1:13">
      <c r="A199" s="95">
        <v>42643</v>
      </c>
      <c r="B199" s="137">
        <f t="shared" si="29"/>
        <v>3</v>
      </c>
      <c r="C199" s="115" t="str">
        <f t="shared" si="30"/>
        <v>Sep2016</v>
      </c>
      <c r="D199" s="115">
        <f t="shared" si="31"/>
        <v>42614</v>
      </c>
      <c r="E199" s="196">
        <v>0.12792511700468018</v>
      </c>
      <c r="F199" s="197">
        <v>0.34308372334893394</v>
      </c>
      <c r="G199" s="197">
        <v>0.40821632865314611</v>
      </c>
      <c r="H199" s="198">
        <v>0.12077483099323973</v>
      </c>
    </row>
    <row r="200" spans="1:13">
      <c r="A200" s="95">
        <v>42674</v>
      </c>
      <c r="B200" s="137">
        <f t="shared" si="29"/>
        <v>4</v>
      </c>
      <c r="C200" s="115" t="str">
        <f t="shared" si="30"/>
        <v>dec2016</v>
      </c>
      <c r="D200" s="115">
        <f t="shared" si="31"/>
        <v>42705</v>
      </c>
      <c r="E200" s="196">
        <v>0.12630974594517008</v>
      </c>
      <c r="F200" s="197">
        <v>0.35022247739342616</v>
      </c>
      <c r="G200" s="197">
        <v>0.40720539687096313</v>
      </c>
      <c r="H200" s="198">
        <v>0.11626237979044064</v>
      </c>
    </row>
    <row r="201" spans="1:13">
      <c r="A201" s="95">
        <v>42704</v>
      </c>
      <c r="B201" s="137">
        <f t="shared" si="29"/>
        <v>4</v>
      </c>
      <c r="C201" s="115" t="str">
        <f t="shared" si="30"/>
        <v>dec2016</v>
      </c>
      <c r="D201" s="115">
        <f t="shared" si="31"/>
        <v>42705</v>
      </c>
      <c r="E201" s="196">
        <v>0.12995225190347143</v>
      </c>
      <c r="F201" s="197">
        <v>0.30971738288811462</v>
      </c>
      <c r="G201" s="197">
        <v>0.43476577622919088</v>
      </c>
      <c r="H201" s="198">
        <v>0.12556458897922312</v>
      </c>
    </row>
    <row r="202" spans="1:13">
      <c r="A202" s="95">
        <v>42735</v>
      </c>
      <c r="B202" s="137">
        <f t="shared" si="29"/>
        <v>4</v>
      </c>
      <c r="C202" s="115" t="str">
        <f t="shared" si="30"/>
        <v>dec2016</v>
      </c>
      <c r="D202" s="115">
        <f t="shared" si="31"/>
        <v>42705</v>
      </c>
      <c r="E202" s="196">
        <v>0.13100177830468288</v>
      </c>
      <c r="F202" s="197">
        <v>0.31846473029045641</v>
      </c>
      <c r="G202" s="197">
        <v>0.42190278601066983</v>
      </c>
      <c r="H202" s="198">
        <v>0.12863070539419086</v>
      </c>
    </row>
    <row r="203" spans="1:13">
      <c r="A203" s="95">
        <v>42766</v>
      </c>
      <c r="B203" s="137">
        <f t="shared" si="29"/>
        <v>1</v>
      </c>
      <c r="C203" s="115" t="str">
        <f t="shared" si="30"/>
        <v>Mar2017</v>
      </c>
      <c r="D203" s="115">
        <f t="shared" si="31"/>
        <v>42795</v>
      </c>
      <c r="E203" s="196">
        <v>0.13677735942923691</v>
      </c>
      <c r="F203" s="197">
        <v>0.35485259432628924</v>
      </c>
      <c r="G203" s="197">
        <v>0.40217993509944255</v>
      </c>
      <c r="H203" s="198">
        <v>0.10619011114503127</v>
      </c>
    </row>
    <row r="204" spans="1:13">
      <c r="A204" s="95">
        <v>42794</v>
      </c>
      <c r="B204" s="137">
        <f t="shared" si="29"/>
        <v>1</v>
      </c>
      <c r="C204" s="115" t="str">
        <f t="shared" si="30"/>
        <v>Mar2017</v>
      </c>
      <c r="D204" s="115">
        <f t="shared" si="31"/>
        <v>42795</v>
      </c>
      <c r="E204" s="196">
        <v>0.13677735942923691</v>
      </c>
      <c r="F204" s="197">
        <v>0.35485259432628924</v>
      </c>
      <c r="G204" s="197">
        <v>0.40217993509944255</v>
      </c>
      <c r="H204" s="198">
        <v>0.10619011114503127</v>
      </c>
    </row>
    <row r="205" spans="1:13">
      <c r="A205" s="95">
        <v>42825</v>
      </c>
      <c r="B205" s="137">
        <f t="shared" si="29"/>
        <v>1</v>
      </c>
      <c r="C205" s="115" t="str">
        <f t="shared" si="30"/>
        <v>Mar2017</v>
      </c>
      <c r="D205" s="115">
        <f t="shared" si="31"/>
        <v>42795</v>
      </c>
      <c r="E205" s="196">
        <v>0.13677735942923691</v>
      </c>
      <c r="F205" s="197">
        <v>0.35485259432628924</v>
      </c>
      <c r="G205" s="197">
        <v>0.40217993509944255</v>
      </c>
      <c r="H205" s="198">
        <v>0.10619011114503127</v>
      </c>
    </row>
    <row r="206" spans="1:13">
      <c r="A206" s="95">
        <v>42855</v>
      </c>
      <c r="B206" s="137">
        <f t="shared" si="29"/>
        <v>2</v>
      </c>
      <c r="C206" s="115" t="str">
        <f t="shared" si="30"/>
        <v>June2017</v>
      </c>
      <c r="D206" s="115">
        <f t="shared" si="31"/>
        <v>42887</v>
      </c>
      <c r="E206" s="196">
        <v>0.13677735942923691</v>
      </c>
      <c r="F206" s="197">
        <v>0.35485259432628924</v>
      </c>
      <c r="G206" s="197">
        <v>0.40217993509944255</v>
      </c>
      <c r="H206" s="198">
        <v>0.10619011114503127</v>
      </c>
    </row>
    <row r="207" spans="1:13">
      <c r="A207" s="95">
        <v>42886</v>
      </c>
      <c r="B207" s="137">
        <f t="shared" si="29"/>
        <v>2</v>
      </c>
      <c r="C207" s="115" t="str">
        <f t="shared" si="30"/>
        <v>June2017</v>
      </c>
      <c r="D207" s="115">
        <f t="shared" si="31"/>
        <v>42887</v>
      </c>
      <c r="E207" s="196">
        <v>0.13677735942923691</v>
      </c>
      <c r="F207" s="197">
        <v>0.35485259432628924</v>
      </c>
      <c r="G207" s="197">
        <v>0.40217993509944255</v>
      </c>
      <c r="H207" s="198">
        <v>0.10619011114503127</v>
      </c>
    </row>
    <row r="208" spans="1:13">
      <c r="A208" s="95">
        <v>42916</v>
      </c>
      <c r="B208" s="137">
        <f t="shared" si="29"/>
        <v>2</v>
      </c>
      <c r="C208" s="115" t="str">
        <f t="shared" si="30"/>
        <v>June2017</v>
      </c>
      <c r="D208" s="115">
        <f t="shared" si="31"/>
        <v>42887</v>
      </c>
      <c r="E208" s="196">
        <v>0.13677735942923691</v>
      </c>
      <c r="F208" s="197">
        <v>0.35485259432628924</v>
      </c>
      <c r="G208" s="197">
        <v>0.40217993509944255</v>
      </c>
      <c r="H208" s="198">
        <v>0.10619011114503127</v>
      </c>
    </row>
    <row r="209" spans="1:8">
      <c r="A209" s="95">
        <v>42947</v>
      </c>
      <c r="B209" s="137">
        <f t="shared" si="29"/>
        <v>3</v>
      </c>
      <c r="C209" s="115" t="str">
        <f t="shared" si="30"/>
        <v>Sep2017</v>
      </c>
      <c r="D209" s="115">
        <f t="shared" si="31"/>
        <v>42979</v>
      </c>
      <c r="E209" s="196">
        <v>0.13677735942923691</v>
      </c>
      <c r="F209" s="197">
        <v>0.35485259432628924</v>
      </c>
      <c r="G209" s="197">
        <v>0.40217993509944255</v>
      </c>
      <c r="H209" s="198">
        <v>0.10619011114503127</v>
      </c>
    </row>
    <row r="210" spans="1:8">
      <c r="A210" s="95">
        <v>42978</v>
      </c>
      <c r="B210" s="137">
        <f t="shared" si="29"/>
        <v>3</v>
      </c>
      <c r="C210" s="115" t="str">
        <f t="shared" si="30"/>
        <v>Sep2017</v>
      </c>
      <c r="D210" s="115">
        <f t="shared" si="31"/>
        <v>42979</v>
      </c>
      <c r="E210" s="196">
        <v>0.13677735942923691</v>
      </c>
      <c r="F210" s="197">
        <v>0.35485259432628924</v>
      </c>
      <c r="G210" s="197">
        <v>0.40217993509944255</v>
      </c>
      <c r="H210" s="198">
        <v>0.10619011114503127</v>
      </c>
    </row>
    <row r="211" spans="1:8">
      <c r="A211" s="95">
        <v>43008</v>
      </c>
      <c r="B211" s="137">
        <f t="shared" si="29"/>
        <v>3</v>
      </c>
      <c r="C211" s="115" t="str">
        <f t="shared" si="30"/>
        <v>Sep2017</v>
      </c>
      <c r="D211" s="115">
        <f t="shared" si="31"/>
        <v>42979</v>
      </c>
      <c r="E211" s="196">
        <v>0.13677735942923691</v>
      </c>
      <c r="F211" s="197">
        <v>0.35485259432628924</v>
      </c>
      <c r="G211" s="197">
        <v>0.40217993509944255</v>
      </c>
      <c r="H211" s="198">
        <v>0.10619011114503127</v>
      </c>
    </row>
    <row r="212" spans="1:8">
      <c r="A212" s="95">
        <v>43039</v>
      </c>
      <c r="B212" s="137">
        <f t="shared" si="29"/>
        <v>4</v>
      </c>
      <c r="C212" s="115" t="str">
        <f t="shared" si="30"/>
        <v>dec2017</v>
      </c>
      <c r="D212" s="115">
        <f t="shared" si="31"/>
        <v>43070</v>
      </c>
      <c r="E212" s="196">
        <v>0.13677735942923691</v>
      </c>
      <c r="F212" s="197">
        <v>0.35485259432628924</v>
      </c>
      <c r="G212" s="197">
        <v>0.40217993509944255</v>
      </c>
      <c r="H212" s="198">
        <v>0.10619011114503127</v>
      </c>
    </row>
    <row r="213" spans="1:8">
      <c r="A213" s="95">
        <v>43069</v>
      </c>
      <c r="B213" s="137">
        <f t="shared" si="29"/>
        <v>4</v>
      </c>
      <c r="C213" s="115" t="str">
        <f t="shared" si="30"/>
        <v>dec2017</v>
      </c>
      <c r="D213" s="115">
        <f t="shared" si="31"/>
        <v>43070</v>
      </c>
      <c r="E213" s="196">
        <v>0.13677735942923691</v>
      </c>
      <c r="F213" s="197">
        <v>0.35485259432628924</v>
      </c>
      <c r="G213" s="197">
        <v>0.40217993509944255</v>
      </c>
      <c r="H213" s="198">
        <v>0.10619011114503127</v>
      </c>
    </row>
    <row r="214" spans="1:8">
      <c r="A214" s="95">
        <v>43100</v>
      </c>
      <c r="B214" s="137">
        <f t="shared" si="29"/>
        <v>4</v>
      </c>
      <c r="C214" s="115" t="str">
        <f t="shared" si="30"/>
        <v>dec2017</v>
      </c>
      <c r="D214" s="115">
        <f t="shared" si="31"/>
        <v>43070</v>
      </c>
      <c r="E214" s="196">
        <v>0.13677735942923691</v>
      </c>
      <c r="F214" s="197">
        <v>0.35485259432628924</v>
      </c>
      <c r="G214" s="197">
        <v>0.40217993509944255</v>
      </c>
      <c r="H214" s="198">
        <v>0.10619011114503127</v>
      </c>
    </row>
    <row r="215" spans="1:8">
      <c r="A215" s="95">
        <v>43131</v>
      </c>
      <c r="B215" s="137">
        <f t="shared" si="29"/>
        <v>1</v>
      </c>
      <c r="C215" s="115" t="str">
        <f t="shared" si="30"/>
        <v>Mar2018</v>
      </c>
      <c r="D215" s="115">
        <f t="shared" si="31"/>
        <v>43160</v>
      </c>
      <c r="E215" s="196">
        <v>0.13677735942923691</v>
      </c>
      <c r="F215" s="197">
        <v>0.35485259432628924</v>
      </c>
      <c r="G215" s="197">
        <v>0.40217993509944255</v>
      </c>
      <c r="H215" s="198">
        <v>0.10619011114503127</v>
      </c>
    </row>
    <row r="216" spans="1:8">
      <c r="A216" s="95">
        <v>43159</v>
      </c>
      <c r="B216" s="137">
        <f t="shared" si="29"/>
        <v>1</v>
      </c>
      <c r="C216" s="115" t="str">
        <f t="shared" si="30"/>
        <v>Mar2018</v>
      </c>
      <c r="D216" s="115">
        <f t="shared" si="31"/>
        <v>43160</v>
      </c>
      <c r="E216" s="196">
        <v>0.13677735942923691</v>
      </c>
      <c r="F216" s="197">
        <v>0.35485259432628924</v>
      </c>
      <c r="G216" s="197">
        <v>0.40217993509944255</v>
      </c>
      <c r="H216" s="198">
        <v>0.10619011114503127</v>
      </c>
    </row>
    <row r="217" spans="1:8">
      <c r="A217" s="95">
        <v>43190</v>
      </c>
      <c r="B217" s="137">
        <f t="shared" si="29"/>
        <v>1</v>
      </c>
      <c r="C217" s="115" t="str">
        <f t="shared" si="30"/>
        <v>Mar2018</v>
      </c>
      <c r="D217" s="115">
        <f t="shared" si="31"/>
        <v>43160</v>
      </c>
      <c r="E217" s="196">
        <v>0.13677735942923691</v>
      </c>
      <c r="F217" s="197">
        <v>0.35485259432628924</v>
      </c>
      <c r="G217" s="197">
        <v>0.40217993509944255</v>
      </c>
      <c r="H217" s="198">
        <v>0.10619011114503127</v>
      </c>
    </row>
    <row r="218" spans="1:8">
      <c r="A218" s="95">
        <v>43220</v>
      </c>
      <c r="B218" s="137">
        <f t="shared" si="29"/>
        <v>2</v>
      </c>
      <c r="C218" s="115" t="str">
        <f t="shared" si="30"/>
        <v>June2018</v>
      </c>
      <c r="D218" s="115">
        <f t="shared" si="31"/>
        <v>43252</v>
      </c>
      <c r="E218" s="196">
        <v>0.13677735942923691</v>
      </c>
      <c r="F218" s="197">
        <v>0.35485259432628924</v>
      </c>
      <c r="G218" s="197">
        <v>0.40217993509944255</v>
      </c>
      <c r="H218" s="198">
        <v>0.10619011114503127</v>
      </c>
    </row>
    <row r="219" spans="1:8">
      <c r="A219" s="95">
        <v>43251</v>
      </c>
      <c r="B219" s="137">
        <f t="shared" si="29"/>
        <v>2</v>
      </c>
      <c r="C219" s="115" t="str">
        <f t="shared" si="30"/>
        <v>June2018</v>
      </c>
      <c r="D219" s="115">
        <f t="shared" si="31"/>
        <v>43252</v>
      </c>
      <c r="E219" s="196">
        <v>0.13677735942923691</v>
      </c>
      <c r="F219" s="197">
        <v>0.35485259432628924</v>
      </c>
      <c r="G219" s="197">
        <v>0.40217993509944255</v>
      </c>
      <c r="H219" s="198">
        <v>0.10619011114503127</v>
      </c>
    </row>
    <row r="220" spans="1:8" ht="13.5" thickBot="1">
      <c r="A220" s="95">
        <v>43281</v>
      </c>
      <c r="B220" s="138">
        <f t="shared" si="29"/>
        <v>2</v>
      </c>
      <c r="C220" s="116" t="str">
        <f t="shared" si="30"/>
        <v>June2018</v>
      </c>
      <c r="D220" s="116">
        <f t="shared" si="31"/>
        <v>43252</v>
      </c>
      <c r="E220" s="196">
        <v>0.13677735942923691</v>
      </c>
      <c r="F220" s="197">
        <v>0.35485259432628924</v>
      </c>
      <c r="G220" s="197">
        <v>0.40217993509944255</v>
      </c>
      <c r="H220" s="198">
        <v>0.10619011114503127</v>
      </c>
    </row>
    <row r="221" spans="1:8" ht="13.5" thickBot="1">
      <c r="A221" s="95">
        <v>43312</v>
      </c>
      <c r="B221" s="138">
        <f t="shared" ref="B221:B284" si="32">MONTH(MONTH(A221)&amp;0)</f>
        <v>3</v>
      </c>
      <c r="C221" s="116" t="str">
        <f t="shared" ref="C221:C284" si="33">IF(B221=4,"dec",IF(B221=1,"Mar", IF(B221=2,"June",IF(B221=3,"Sep",""))))&amp;YEAR(A221)</f>
        <v>Sep2018</v>
      </c>
      <c r="D221" s="116">
        <f t="shared" ref="D221:D284" si="34">DATEVALUE(C221)</f>
        <v>43344</v>
      </c>
      <c r="E221" s="196">
        <v>0.13677735942923691</v>
      </c>
      <c r="F221" s="205">
        <v>0.35485259432628924</v>
      </c>
      <c r="G221" s="205">
        <v>0.40217993509944255</v>
      </c>
      <c r="H221" s="198">
        <v>0.10619011114503127</v>
      </c>
    </row>
    <row r="222" spans="1:8" ht="13.5" thickBot="1">
      <c r="A222" s="95">
        <v>43343</v>
      </c>
      <c r="B222" s="138">
        <f t="shared" si="32"/>
        <v>3</v>
      </c>
      <c r="C222" s="116" t="str">
        <f t="shared" si="33"/>
        <v>Sep2018</v>
      </c>
      <c r="D222" s="116">
        <f t="shared" si="34"/>
        <v>43344</v>
      </c>
      <c r="E222" s="196">
        <v>0.13677735942923691</v>
      </c>
      <c r="F222" s="205">
        <v>0.35485259432628924</v>
      </c>
      <c r="G222" s="205">
        <v>0.40217993509944255</v>
      </c>
      <c r="H222" s="198">
        <v>0.10619011114503127</v>
      </c>
    </row>
    <row r="223" spans="1:8" ht="13.5" thickBot="1">
      <c r="A223" s="95">
        <v>43373</v>
      </c>
      <c r="B223" s="138">
        <f t="shared" si="32"/>
        <v>3</v>
      </c>
      <c r="C223" s="116" t="str">
        <f t="shared" si="33"/>
        <v>Sep2018</v>
      </c>
      <c r="D223" s="116">
        <f t="shared" si="34"/>
        <v>43344</v>
      </c>
      <c r="E223" s="196">
        <v>0.13677735942923691</v>
      </c>
      <c r="F223" s="205">
        <v>0.35485259432628924</v>
      </c>
      <c r="G223" s="205">
        <v>0.40217993509944255</v>
      </c>
      <c r="H223" s="198">
        <v>0.10619011114503127</v>
      </c>
    </row>
    <row r="224" spans="1:8" ht="13.5" thickBot="1">
      <c r="A224" s="95">
        <v>43404</v>
      </c>
      <c r="B224" s="138">
        <f t="shared" si="32"/>
        <v>4</v>
      </c>
      <c r="C224" s="116" t="str">
        <f t="shared" si="33"/>
        <v>dec2018</v>
      </c>
      <c r="D224" s="116">
        <f t="shared" si="34"/>
        <v>43435</v>
      </c>
      <c r="E224" s="196">
        <v>0.13677735942923691</v>
      </c>
      <c r="F224" s="205">
        <v>0.35485259432628924</v>
      </c>
      <c r="G224" s="205">
        <v>0.40217993509944255</v>
      </c>
      <c r="H224" s="198">
        <v>0.10619011114503127</v>
      </c>
    </row>
    <row r="225" spans="1:8" ht="13.5" thickBot="1">
      <c r="A225" s="95">
        <v>43434</v>
      </c>
      <c r="B225" s="138">
        <f t="shared" si="32"/>
        <v>4</v>
      </c>
      <c r="C225" s="116" t="str">
        <f t="shared" si="33"/>
        <v>dec2018</v>
      </c>
      <c r="D225" s="116">
        <f t="shared" si="34"/>
        <v>43435</v>
      </c>
      <c r="E225" s="196">
        <v>0.13677735942923691</v>
      </c>
      <c r="F225" s="205">
        <v>0.35485259432628924</v>
      </c>
      <c r="G225" s="205">
        <v>0.40217993509944255</v>
      </c>
      <c r="H225" s="198">
        <v>0.10619011114503127</v>
      </c>
    </row>
    <row r="226" spans="1:8" ht="13.5" thickBot="1">
      <c r="A226" s="95">
        <v>43465</v>
      </c>
      <c r="B226" s="138">
        <f t="shared" si="32"/>
        <v>4</v>
      </c>
      <c r="C226" s="116" t="str">
        <f t="shared" si="33"/>
        <v>dec2018</v>
      </c>
      <c r="D226" s="116">
        <f t="shared" si="34"/>
        <v>43435</v>
      </c>
      <c r="E226" s="196">
        <v>0.13677735942923691</v>
      </c>
      <c r="F226" s="205">
        <v>0.35485259432628924</v>
      </c>
      <c r="G226" s="205">
        <v>0.40217993509944255</v>
      </c>
      <c r="H226" s="198">
        <v>0.10619011114503127</v>
      </c>
    </row>
    <row r="227" spans="1:8" ht="13.5" thickBot="1">
      <c r="A227" s="95">
        <v>43496</v>
      </c>
      <c r="B227" s="138">
        <f t="shared" si="32"/>
        <v>1</v>
      </c>
      <c r="C227" s="116" t="str">
        <f t="shared" si="33"/>
        <v>Mar2019</v>
      </c>
      <c r="D227" s="116">
        <f t="shared" si="34"/>
        <v>43525</v>
      </c>
      <c r="E227" s="196">
        <v>0.13677735942923691</v>
      </c>
      <c r="F227" s="205">
        <v>0.35485259432628924</v>
      </c>
      <c r="G227" s="205">
        <v>0.40217993509944255</v>
      </c>
      <c r="H227" s="198">
        <v>0.10619011114503127</v>
      </c>
    </row>
    <row r="228" spans="1:8" ht="13.5" thickBot="1">
      <c r="A228" s="95">
        <v>43524</v>
      </c>
      <c r="B228" s="138">
        <f t="shared" si="32"/>
        <v>1</v>
      </c>
      <c r="C228" s="116" t="str">
        <f t="shared" si="33"/>
        <v>Mar2019</v>
      </c>
      <c r="D228" s="116">
        <f t="shared" si="34"/>
        <v>43525</v>
      </c>
      <c r="E228" s="196">
        <v>0.13677735942923691</v>
      </c>
      <c r="F228" s="205">
        <v>0.35485259432628924</v>
      </c>
      <c r="G228" s="205">
        <v>0.40217993509944255</v>
      </c>
      <c r="H228" s="198">
        <v>0.10619011114503127</v>
      </c>
    </row>
    <row r="229" spans="1:8" ht="13.5" thickBot="1">
      <c r="A229" s="95">
        <v>43555</v>
      </c>
      <c r="B229" s="138">
        <f t="shared" si="32"/>
        <v>1</v>
      </c>
      <c r="C229" s="116" t="str">
        <f t="shared" si="33"/>
        <v>Mar2019</v>
      </c>
      <c r="D229" s="116">
        <f t="shared" si="34"/>
        <v>43525</v>
      </c>
      <c r="E229" s="196">
        <v>0.13677735942923691</v>
      </c>
      <c r="F229" s="205">
        <v>0.35485259432628924</v>
      </c>
      <c r="G229" s="205">
        <v>0.40217993509944255</v>
      </c>
      <c r="H229" s="198">
        <v>0.10619011114503127</v>
      </c>
    </row>
    <row r="230" spans="1:8" ht="13.5" thickBot="1">
      <c r="A230" s="95">
        <v>43585</v>
      </c>
      <c r="B230" s="138">
        <f t="shared" si="32"/>
        <v>2</v>
      </c>
      <c r="C230" s="116" t="str">
        <f t="shared" si="33"/>
        <v>June2019</v>
      </c>
      <c r="D230" s="116">
        <f t="shared" si="34"/>
        <v>43617</v>
      </c>
      <c r="E230" s="196">
        <v>0.13677735942923691</v>
      </c>
      <c r="F230" s="205">
        <v>0.35485259432628924</v>
      </c>
      <c r="G230" s="205">
        <v>0.40217993509944255</v>
      </c>
      <c r="H230" s="198">
        <v>0.10619011114503127</v>
      </c>
    </row>
    <row r="231" spans="1:8" ht="13.5" thickBot="1">
      <c r="A231" s="95">
        <v>43616</v>
      </c>
      <c r="B231" s="138">
        <f t="shared" si="32"/>
        <v>2</v>
      </c>
      <c r="C231" s="116" t="str">
        <f t="shared" si="33"/>
        <v>June2019</v>
      </c>
      <c r="D231" s="116">
        <f t="shared" si="34"/>
        <v>43617</v>
      </c>
      <c r="E231" s="196">
        <v>0.13677735942923691</v>
      </c>
      <c r="F231" s="205">
        <v>0.35485259432628924</v>
      </c>
      <c r="G231" s="205">
        <v>0.40217993509944255</v>
      </c>
      <c r="H231" s="198">
        <v>0.10619011114503127</v>
      </c>
    </row>
    <row r="232" spans="1:8" ht="13.5" thickBot="1">
      <c r="A232" s="95">
        <v>43646</v>
      </c>
      <c r="B232" s="138">
        <f t="shared" si="32"/>
        <v>2</v>
      </c>
      <c r="C232" s="116" t="str">
        <f t="shared" si="33"/>
        <v>June2019</v>
      </c>
      <c r="D232" s="116">
        <f t="shared" si="34"/>
        <v>43617</v>
      </c>
      <c r="E232" s="196">
        <v>0.13677735942923691</v>
      </c>
      <c r="F232" s="205">
        <v>0.35485259432628924</v>
      </c>
      <c r="G232" s="205">
        <v>0.40217993509944255</v>
      </c>
      <c r="H232" s="198">
        <v>0.10619011114503127</v>
      </c>
    </row>
    <row r="233" spans="1:8" ht="13.5" thickBot="1">
      <c r="A233" s="95">
        <v>43677</v>
      </c>
      <c r="B233" s="138">
        <f t="shared" si="32"/>
        <v>3</v>
      </c>
      <c r="C233" s="116" t="str">
        <f t="shared" si="33"/>
        <v>Sep2019</v>
      </c>
      <c r="D233" s="116">
        <f t="shared" si="34"/>
        <v>43709</v>
      </c>
      <c r="E233" s="196">
        <v>0.13677735942923691</v>
      </c>
      <c r="F233" s="205">
        <v>0.35485259432628924</v>
      </c>
      <c r="G233" s="205">
        <v>0.40217993509944255</v>
      </c>
      <c r="H233" s="198">
        <v>0.10619011114503127</v>
      </c>
    </row>
    <row r="234" spans="1:8" ht="13.5" thickBot="1">
      <c r="A234" s="95">
        <v>43708</v>
      </c>
      <c r="B234" s="138">
        <f t="shared" si="32"/>
        <v>3</v>
      </c>
      <c r="C234" s="116" t="str">
        <f t="shared" si="33"/>
        <v>Sep2019</v>
      </c>
      <c r="D234" s="116">
        <f t="shared" si="34"/>
        <v>43709</v>
      </c>
      <c r="E234" s="196">
        <v>0.13677735942923691</v>
      </c>
      <c r="F234" s="205">
        <v>0.35485259432628924</v>
      </c>
      <c r="G234" s="205">
        <v>0.40217993509944255</v>
      </c>
      <c r="H234" s="198">
        <v>0.10619011114503127</v>
      </c>
    </row>
    <row r="235" spans="1:8" ht="13.5" thickBot="1">
      <c r="A235" s="95">
        <v>43738</v>
      </c>
      <c r="B235" s="138">
        <f t="shared" si="32"/>
        <v>3</v>
      </c>
      <c r="C235" s="116" t="str">
        <f t="shared" si="33"/>
        <v>Sep2019</v>
      </c>
      <c r="D235" s="116">
        <f t="shared" si="34"/>
        <v>43709</v>
      </c>
      <c r="E235" s="196">
        <v>0.13677735942923691</v>
      </c>
      <c r="F235" s="205">
        <v>0.35485259432628924</v>
      </c>
      <c r="G235" s="205">
        <v>0.40217993509944255</v>
      </c>
      <c r="H235" s="198">
        <v>0.10619011114503127</v>
      </c>
    </row>
    <row r="236" spans="1:8" ht="13.5" thickBot="1">
      <c r="A236" s="95">
        <v>43769</v>
      </c>
      <c r="B236" s="138">
        <f t="shared" si="32"/>
        <v>4</v>
      </c>
      <c r="C236" s="116" t="str">
        <f t="shared" si="33"/>
        <v>dec2019</v>
      </c>
      <c r="D236" s="116">
        <f t="shared" si="34"/>
        <v>43800</v>
      </c>
      <c r="E236" s="196">
        <v>0.13677735942923691</v>
      </c>
      <c r="F236" s="205">
        <v>0.35485259432628924</v>
      </c>
      <c r="G236" s="205">
        <v>0.40217993509944255</v>
      </c>
      <c r="H236" s="198">
        <v>0.10619011114503127</v>
      </c>
    </row>
    <row r="237" spans="1:8" ht="13.5" thickBot="1">
      <c r="A237" s="95">
        <v>43799</v>
      </c>
      <c r="B237" s="138">
        <f t="shared" si="32"/>
        <v>4</v>
      </c>
      <c r="C237" s="116" t="str">
        <f t="shared" si="33"/>
        <v>dec2019</v>
      </c>
      <c r="D237" s="116">
        <f t="shared" si="34"/>
        <v>43800</v>
      </c>
      <c r="E237" s="196">
        <v>0.13677735942923691</v>
      </c>
      <c r="F237" s="205">
        <v>0.35485259432628924</v>
      </c>
      <c r="G237" s="205">
        <v>0.40217993509944255</v>
      </c>
      <c r="H237" s="198">
        <v>0.10619011114503127</v>
      </c>
    </row>
    <row r="238" spans="1:8" ht="13.5" thickBot="1">
      <c r="A238" s="95">
        <v>43830</v>
      </c>
      <c r="B238" s="138">
        <f t="shared" si="32"/>
        <v>4</v>
      </c>
      <c r="C238" s="116" t="str">
        <f t="shared" si="33"/>
        <v>dec2019</v>
      </c>
      <c r="D238" s="116">
        <f t="shared" si="34"/>
        <v>43800</v>
      </c>
      <c r="E238" s="196">
        <v>0.13677735942923691</v>
      </c>
      <c r="F238" s="205">
        <v>0.35485259432628924</v>
      </c>
      <c r="G238" s="205">
        <v>0.40217993509944255</v>
      </c>
      <c r="H238" s="198">
        <v>0.10619011114503127</v>
      </c>
    </row>
    <row r="239" spans="1:8" ht="13.5" thickBot="1">
      <c r="A239" s="95">
        <v>43861</v>
      </c>
      <c r="B239" s="138">
        <f t="shared" si="32"/>
        <v>1</v>
      </c>
      <c r="C239" s="116" t="str">
        <f t="shared" si="33"/>
        <v>Mar2020</v>
      </c>
      <c r="D239" s="116">
        <f t="shared" si="34"/>
        <v>43891</v>
      </c>
      <c r="E239" s="196">
        <v>0.13677735942923691</v>
      </c>
      <c r="F239" s="205">
        <v>0.35485259432628924</v>
      </c>
      <c r="G239" s="205">
        <v>0.40217993509944255</v>
      </c>
      <c r="H239" s="198">
        <v>0.10619011114503127</v>
      </c>
    </row>
    <row r="240" spans="1:8" ht="13.5" thickBot="1">
      <c r="A240" s="95">
        <v>43890</v>
      </c>
      <c r="B240" s="138">
        <f t="shared" si="32"/>
        <v>1</v>
      </c>
      <c r="C240" s="116" t="str">
        <f t="shared" si="33"/>
        <v>Mar2020</v>
      </c>
      <c r="D240" s="116">
        <f t="shared" si="34"/>
        <v>43891</v>
      </c>
      <c r="E240" s="196">
        <v>0.13677735942923691</v>
      </c>
      <c r="F240" s="205">
        <v>0.35485259432628924</v>
      </c>
      <c r="G240" s="205">
        <v>0.40217993509944255</v>
      </c>
      <c r="H240" s="198">
        <v>0.10619011114503127</v>
      </c>
    </row>
    <row r="241" spans="1:8" ht="13.5" thickBot="1">
      <c r="A241" s="95">
        <v>43921</v>
      </c>
      <c r="B241" s="138">
        <f t="shared" si="32"/>
        <v>1</v>
      </c>
      <c r="C241" s="116" t="str">
        <f t="shared" si="33"/>
        <v>Mar2020</v>
      </c>
      <c r="D241" s="116">
        <f t="shared" si="34"/>
        <v>43891</v>
      </c>
      <c r="E241" s="196">
        <v>0.13677735942923691</v>
      </c>
      <c r="F241" s="205">
        <v>0.35485259432628924</v>
      </c>
      <c r="G241" s="205">
        <v>0.40217993509944255</v>
      </c>
      <c r="H241" s="198">
        <v>0.10619011114503127</v>
      </c>
    </row>
    <row r="242" spans="1:8" ht="13.5" thickBot="1">
      <c r="A242" s="95">
        <v>43951</v>
      </c>
      <c r="B242" s="138">
        <f t="shared" si="32"/>
        <v>2</v>
      </c>
      <c r="C242" s="116" t="str">
        <f t="shared" si="33"/>
        <v>June2020</v>
      </c>
      <c r="D242" s="116">
        <f t="shared" si="34"/>
        <v>43983</v>
      </c>
      <c r="E242" s="196">
        <v>0.13677735942923691</v>
      </c>
      <c r="F242" s="205">
        <v>0.35485259432628924</v>
      </c>
      <c r="G242" s="205">
        <v>0.40217993509944255</v>
      </c>
      <c r="H242" s="198">
        <v>0.10619011114503127</v>
      </c>
    </row>
    <row r="243" spans="1:8" ht="13.5" thickBot="1">
      <c r="A243" s="95">
        <v>43982</v>
      </c>
      <c r="B243" s="138">
        <f t="shared" si="32"/>
        <v>2</v>
      </c>
      <c r="C243" s="116" t="str">
        <f t="shared" si="33"/>
        <v>June2020</v>
      </c>
      <c r="D243" s="116">
        <f t="shared" si="34"/>
        <v>43983</v>
      </c>
      <c r="E243" s="196">
        <v>0.13677735942923691</v>
      </c>
      <c r="F243" s="205">
        <v>0.35485259432628924</v>
      </c>
      <c r="G243" s="205">
        <v>0.40217993509944255</v>
      </c>
      <c r="H243" s="198">
        <v>0.10619011114503127</v>
      </c>
    </row>
    <row r="244" spans="1:8" ht="13.5" thickBot="1">
      <c r="A244" s="95">
        <v>44012</v>
      </c>
      <c r="B244" s="138">
        <f t="shared" si="32"/>
        <v>2</v>
      </c>
      <c r="C244" s="116" t="str">
        <f t="shared" si="33"/>
        <v>June2020</v>
      </c>
      <c r="D244" s="116">
        <f t="shared" si="34"/>
        <v>43983</v>
      </c>
      <c r="E244" s="196">
        <v>0.13677735942923691</v>
      </c>
      <c r="F244" s="205">
        <v>0.35485259432628924</v>
      </c>
      <c r="G244" s="205">
        <v>0.40217993509944255</v>
      </c>
      <c r="H244" s="198">
        <v>0.10619011114503127</v>
      </c>
    </row>
    <row r="245" spans="1:8" ht="13.5" thickBot="1">
      <c r="A245" s="95">
        <v>44043</v>
      </c>
      <c r="B245" s="138">
        <f t="shared" si="32"/>
        <v>3</v>
      </c>
      <c r="C245" s="116" t="str">
        <f t="shared" si="33"/>
        <v>Sep2020</v>
      </c>
      <c r="D245" s="116">
        <f t="shared" si="34"/>
        <v>44075</v>
      </c>
      <c r="E245" s="196">
        <v>0.13677735942923691</v>
      </c>
      <c r="F245" s="205">
        <v>0.35485259432628924</v>
      </c>
      <c r="G245" s="205">
        <v>0.40217993509944255</v>
      </c>
      <c r="H245" s="198">
        <v>0.10619011114503127</v>
      </c>
    </row>
    <row r="246" spans="1:8" ht="13.5" thickBot="1">
      <c r="A246" s="95">
        <v>44074</v>
      </c>
      <c r="B246" s="138">
        <f t="shared" si="32"/>
        <v>3</v>
      </c>
      <c r="C246" s="116" t="str">
        <f t="shared" si="33"/>
        <v>Sep2020</v>
      </c>
      <c r="D246" s="116">
        <f t="shared" si="34"/>
        <v>44075</v>
      </c>
      <c r="E246" s="196">
        <v>0.13677735942923691</v>
      </c>
      <c r="F246" s="205">
        <v>0.35485259432628924</v>
      </c>
      <c r="G246" s="205">
        <v>0.40217993509944255</v>
      </c>
      <c r="H246" s="198">
        <v>0.10619011114503127</v>
      </c>
    </row>
    <row r="247" spans="1:8" ht="13.5" thickBot="1">
      <c r="A247" s="95">
        <v>44104</v>
      </c>
      <c r="B247" s="138">
        <f t="shared" si="32"/>
        <v>3</v>
      </c>
      <c r="C247" s="116" t="str">
        <f t="shared" si="33"/>
        <v>Sep2020</v>
      </c>
      <c r="D247" s="116">
        <f t="shared" si="34"/>
        <v>44075</v>
      </c>
      <c r="E247" s="196">
        <v>0.13677735942923691</v>
      </c>
      <c r="F247" s="205">
        <v>0.35485259432628924</v>
      </c>
      <c r="G247" s="205">
        <v>0.40217993509944255</v>
      </c>
      <c r="H247" s="198">
        <v>0.10619011114503127</v>
      </c>
    </row>
    <row r="248" spans="1:8" ht="13.5" thickBot="1">
      <c r="A248" s="95">
        <v>44135</v>
      </c>
      <c r="B248" s="138">
        <f t="shared" si="32"/>
        <v>4</v>
      </c>
      <c r="C248" s="116" t="str">
        <f t="shared" si="33"/>
        <v>dec2020</v>
      </c>
      <c r="D248" s="116">
        <f t="shared" si="34"/>
        <v>44166</v>
      </c>
      <c r="E248" s="196">
        <v>0.13677735942923691</v>
      </c>
      <c r="F248" s="205">
        <v>0.35485259432628924</v>
      </c>
      <c r="G248" s="205">
        <v>0.40217993509944255</v>
      </c>
      <c r="H248" s="198">
        <v>0.10619011114503127</v>
      </c>
    </row>
    <row r="249" spans="1:8" ht="13.5" thickBot="1">
      <c r="A249" s="95">
        <v>44165</v>
      </c>
      <c r="B249" s="138">
        <f t="shared" si="32"/>
        <v>4</v>
      </c>
      <c r="C249" s="116" t="str">
        <f t="shared" si="33"/>
        <v>dec2020</v>
      </c>
      <c r="D249" s="116">
        <f t="shared" si="34"/>
        <v>44166</v>
      </c>
      <c r="E249" s="196">
        <v>0.13677735942923691</v>
      </c>
      <c r="F249" s="205">
        <v>0.35485259432628924</v>
      </c>
      <c r="G249" s="205">
        <v>0.40217993509944255</v>
      </c>
      <c r="H249" s="198">
        <v>0.10619011114503127</v>
      </c>
    </row>
    <row r="250" spans="1:8" ht="13.5" thickBot="1">
      <c r="A250" s="95">
        <v>44196</v>
      </c>
      <c r="B250" s="138">
        <f t="shared" si="32"/>
        <v>4</v>
      </c>
      <c r="C250" s="116" t="str">
        <f t="shared" si="33"/>
        <v>dec2020</v>
      </c>
      <c r="D250" s="116">
        <f t="shared" si="34"/>
        <v>44166</v>
      </c>
      <c r="E250" s="196">
        <v>0.13677735942923691</v>
      </c>
      <c r="F250" s="205">
        <v>0.35485259432628924</v>
      </c>
      <c r="G250" s="205">
        <v>0.40217993509944255</v>
      </c>
      <c r="H250" s="198">
        <v>0.10619011114503127</v>
      </c>
    </row>
    <row r="251" spans="1:8" ht="13.5" thickBot="1">
      <c r="A251" s="95">
        <v>44227</v>
      </c>
      <c r="B251" s="138">
        <f t="shared" si="32"/>
        <v>1</v>
      </c>
      <c r="C251" s="116" t="str">
        <f t="shared" si="33"/>
        <v>Mar2021</v>
      </c>
      <c r="D251" s="116">
        <f t="shared" si="34"/>
        <v>44256</v>
      </c>
      <c r="E251" s="196">
        <v>0.13677735942923691</v>
      </c>
      <c r="F251" s="205">
        <v>0.35485259432628924</v>
      </c>
      <c r="G251" s="205">
        <v>0.40217993509944255</v>
      </c>
      <c r="H251" s="198">
        <v>0.10619011114503127</v>
      </c>
    </row>
    <row r="252" spans="1:8" ht="13.5" thickBot="1">
      <c r="A252" s="95">
        <v>44255</v>
      </c>
      <c r="B252" s="138">
        <f t="shared" si="32"/>
        <v>1</v>
      </c>
      <c r="C252" s="116" t="str">
        <f t="shared" si="33"/>
        <v>Mar2021</v>
      </c>
      <c r="D252" s="116">
        <f t="shared" si="34"/>
        <v>44256</v>
      </c>
      <c r="E252" s="196">
        <v>0.13677735942923691</v>
      </c>
      <c r="F252" s="205">
        <v>0.35485259432628924</v>
      </c>
      <c r="G252" s="205">
        <v>0.40217993509944255</v>
      </c>
      <c r="H252" s="198">
        <v>0.10619011114503127</v>
      </c>
    </row>
    <row r="253" spans="1:8" ht="13.5" thickBot="1">
      <c r="A253" s="95">
        <v>44286</v>
      </c>
      <c r="B253" s="138">
        <f t="shared" si="32"/>
        <v>1</v>
      </c>
      <c r="C253" s="116" t="str">
        <f t="shared" si="33"/>
        <v>Mar2021</v>
      </c>
      <c r="D253" s="116">
        <f t="shared" si="34"/>
        <v>44256</v>
      </c>
      <c r="E253" s="196">
        <v>0.13677735942923691</v>
      </c>
      <c r="F253" s="205">
        <v>0.35485259432628924</v>
      </c>
      <c r="G253" s="205">
        <v>0.40217993509944255</v>
      </c>
      <c r="H253" s="198">
        <v>0.10619011114503127</v>
      </c>
    </row>
    <row r="254" spans="1:8" ht="13.5" thickBot="1">
      <c r="A254" s="95">
        <v>44316</v>
      </c>
      <c r="B254" s="138">
        <f t="shared" si="32"/>
        <v>2</v>
      </c>
      <c r="C254" s="116" t="str">
        <f t="shared" si="33"/>
        <v>June2021</v>
      </c>
      <c r="D254" s="116">
        <f t="shared" si="34"/>
        <v>44348</v>
      </c>
      <c r="E254" s="196">
        <v>0.13677735942923691</v>
      </c>
      <c r="F254" s="205">
        <v>0.35485259432628924</v>
      </c>
      <c r="G254" s="205">
        <v>0.40217993509944255</v>
      </c>
      <c r="H254" s="198">
        <v>0.10619011114503127</v>
      </c>
    </row>
    <row r="255" spans="1:8" ht="13.5" thickBot="1">
      <c r="A255" s="95">
        <v>44347</v>
      </c>
      <c r="B255" s="138">
        <f t="shared" si="32"/>
        <v>2</v>
      </c>
      <c r="C255" s="116" t="str">
        <f t="shared" si="33"/>
        <v>June2021</v>
      </c>
      <c r="D255" s="116">
        <f t="shared" si="34"/>
        <v>44348</v>
      </c>
      <c r="E255" s="196">
        <v>0.13677735942923691</v>
      </c>
      <c r="F255" s="205">
        <v>0.35485259432628924</v>
      </c>
      <c r="G255" s="205">
        <v>0.40217993509944255</v>
      </c>
      <c r="H255" s="198">
        <v>0.10619011114503127</v>
      </c>
    </row>
    <row r="256" spans="1:8" ht="13.5" thickBot="1">
      <c r="A256" s="95">
        <v>44377</v>
      </c>
      <c r="B256" s="138">
        <f t="shared" si="32"/>
        <v>2</v>
      </c>
      <c r="C256" s="116" t="str">
        <f t="shared" si="33"/>
        <v>June2021</v>
      </c>
      <c r="D256" s="116">
        <f t="shared" si="34"/>
        <v>44348</v>
      </c>
      <c r="E256" s="196">
        <v>0.13677735942923691</v>
      </c>
      <c r="F256" s="205">
        <v>0.35485259432628924</v>
      </c>
      <c r="G256" s="205">
        <v>0.40217993509944255</v>
      </c>
      <c r="H256" s="198">
        <v>0.10619011114503127</v>
      </c>
    </row>
    <row r="257" spans="1:8" ht="13.5" thickBot="1">
      <c r="A257" s="95">
        <v>44408</v>
      </c>
      <c r="B257" s="138">
        <f t="shared" si="32"/>
        <v>3</v>
      </c>
      <c r="C257" s="116" t="str">
        <f t="shared" si="33"/>
        <v>Sep2021</v>
      </c>
      <c r="D257" s="116">
        <f t="shared" si="34"/>
        <v>44440</v>
      </c>
      <c r="E257" s="196">
        <v>0.13677735942923691</v>
      </c>
      <c r="F257" s="205">
        <v>0.35485259432628924</v>
      </c>
      <c r="G257" s="205">
        <v>0.40217993509944255</v>
      </c>
      <c r="H257" s="198">
        <v>0.10619011114503127</v>
      </c>
    </row>
    <row r="258" spans="1:8" ht="13.5" thickBot="1">
      <c r="A258" s="95">
        <v>44439</v>
      </c>
      <c r="B258" s="138">
        <f t="shared" si="32"/>
        <v>3</v>
      </c>
      <c r="C258" s="116" t="str">
        <f t="shared" si="33"/>
        <v>Sep2021</v>
      </c>
      <c r="D258" s="116">
        <f t="shared" si="34"/>
        <v>44440</v>
      </c>
      <c r="E258" s="196">
        <v>0.13677735942923691</v>
      </c>
      <c r="F258" s="205">
        <v>0.35485259432628924</v>
      </c>
      <c r="G258" s="205">
        <v>0.40217993509944255</v>
      </c>
      <c r="H258" s="198">
        <v>0.10619011114503127</v>
      </c>
    </row>
    <row r="259" spans="1:8" ht="13.5" thickBot="1">
      <c r="A259" s="95">
        <v>44469</v>
      </c>
      <c r="B259" s="138">
        <f t="shared" si="32"/>
        <v>3</v>
      </c>
      <c r="C259" s="116" t="str">
        <f t="shared" si="33"/>
        <v>Sep2021</v>
      </c>
      <c r="D259" s="116">
        <f t="shared" si="34"/>
        <v>44440</v>
      </c>
      <c r="E259" s="196">
        <v>0.13677735942923691</v>
      </c>
      <c r="F259" s="205">
        <v>0.35485259432628924</v>
      </c>
      <c r="G259" s="205">
        <v>0.40217993509944255</v>
      </c>
      <c r="H259" s="198">
        <v>0.10619011114503127</v>
      </c>
    </row>
    <row r="260" spans="1:8" ht="13.5" thickBot="1">
      <c r="A260" s="95">
        <v>44500</v>
      </c>
      <c r="B260" s="138">
        <f t="shared" si="32"/>
        <v>4</v>
      </c>
      <c r="C260" s="116" t="str">
        <f t="shared" si="33"/>
        <v>dec2021</v>
      </c>
      <c r="D260" s="116">
        <f t="shared" si="34"/>
        <v>44531</v>
      </c>
      <c r="E260" s="196">
        <v>0.13677735942923691</v>
      </c>
      <c r="F260" s="205">
        <v>0.35485259432628924</v>
      </c>
      <c r="G260" s="205">
        <v>0.40217993509944255</v>
      </c>
      <c r="H260" s="198">
        <v>0.10619011114503127</v>
      </c>
    </row>
    <row r="261" spans="1:8" ht="13.5" thickBot="1">
      <c r="A261" s="95">
        <v>44530</v>
      </c>
      <c r="B261" s="138">
        <f t="shared" si="32"/>
        <v>4</v>
      </c>
      <c r="C261" s="116" t="str">
        <f t="shared" si="33"/>
        <v>dec2021</v>
      </c>
      <c r="D261" s="116">
        <f t="shared" si="34"/>
        <v>44531</v>
      </c>
      <c r="E261" s="196">
        <v>0.13677735942923691</v>
      </c>
      <c r="F261" s="205">
        <v>0.35485259432628924</v>
      </c>
      <c r="G261" s="205">
        <v>0.40217993509944255</v>
      </c>
      <c r="H261" s="198">
        <v>0.10619011114503127</v>
      </c>
    </row>
    <row r="262" spans="1:8" ht="13.5" thickBot="1">
      <c r="A262" s="95">
        <v>44561</v>
      </c>
      <c r="B262" s="138">
        <f t="shared" si="32"/>
        <v>4</v>
      </c>
      <c r="C262" s="116" t="str">
        <f t="shared" si="33"/>
        <v>dec2021</v>
      </c>
      <c r="D262" s="116">
        <f t="shared" si="34"/>
        <v>44531</v>
      </c>
      <c r="E262" s="196">
        <v>0.13677735942923691</v>
      </c>
      <c r="F262" s="205">
        <v>0.35485259432628924</v>
      </c>
      <c r="G262" s="205">
        <v>0.40217993509944255</v>
      </c>
      <c r="H262" s="198">
        <v>0.10619011114503127</v>
      </c>
    </row>
    <row r="263" spans="1:8" ht="13.5" thickBot="1">
      <c r="A263" s="95">
        <v>44592</v>
      </c>
      <c r="B263" s="138">
        <f t="shared" si="32"/>
        <v>1</v>
      </c>
      <c r="C263" s="116" t="str">
        <f t="shared" si="33"/>
        <v>Mar2022</v>
      </c>
      <c r="D263" s="116">
        <f t="shared" si="34"/>
        <v>44621</v>
      </c>
      <c r="E263" s="196">
        <v>0.13677735942923691</v>
      </c>
      <c r="F263" s="205">
        <v>0.35485259432628924</v>
      </c>
      <c r="G263" s="205">
        <v>0.40217993509944255</v>
      </c>
      <c r="H263" s="198">
        <v>0.10619011114503127</v>
      </c>
    </row>
    <row r="264" spans="1:8" ht="13.5" thickBot="1">
      <c r="A264" s="95">
        <v>44620</v>
      </c>
      <c r="B264" s="138">
        <f t="shared" si="32"/>
        <v>1</v>
      </c>
      <c r="C264" s="116" t="str">
        <f t="shared" si="33"/>
        <v>Mar2022</v>
      </c>
      <c r="D264" s="116">
        <f t="shared" si="34"/>
        <v>44621</v>
      </c>
      <c r="E264" s="196">
        <v>0.13677735942923691</v>
      </c>
      <c r="F264" s="205">
        <v>0.35485259432628924</v>
      </c>
      <c r="G264" s="205">
        <v>0.40217993509944255</v>
      </c>
      <c r="H264" s="198">
        <v>0.10619011114503127</v>
      </c>
    </row>
    <row r="265" spans="1:8" ht="13.5" thickBot="1">
      <c r="A265" s="95">
        <v>44651</v>
      </c>
      <c r="B265" s="138">
        <f t="shared" si="32"/>
        <v>1</v>
      </c>
      <c r="C265" s="116" t="str">
        <f t="shared" si="33"/>
        <v>Mar2022</v>
      </c>
      <c r="D265" s="116">
        <f t="shared" si="34"/>
        <v>44621</v>
      </c>
      <c r="E265" s="196">
        <v>0.13677735942923691</v>
      </c>
      <c r="F265" s="205">
        <v>0.35485259432628924</v>
      </c>
      <c r="G265" s="205">
        <v>0.40217993509944255</v>
      </c>
      <c r="H265" s="198">
        <v>0.10619011114503127</v>
      </c>
    </row>
    <row r="266" spans="1:8" ht="13.5" thickBot="1">
      <c r="A266" s="95">
        <v>44681</v>
      </c>
      <c r="B266" s="138">
        <f t="shared" si="32"/>
        <v>2</v>
      </c>
      <c r="C266" s="116" t="str">
        <f t="shared" si="33"/>
        <v>June2022</v>
      </c>
      <c r="D266" s="116">
        <f t="shared" si="34"/>
        <v>44713</v>
      </c>
      <c r="E266" s="196">
        <v>0.13677735942923691</v>
      </c>
      <c r="F266" s="205">
        <v>0.35485259432628924</v>
      </c>
      <c r="G266" s="205">
        <v>0.40217993509944255</v>
      </c>
      <c r="H266" s="198">
        <v>0.10619011114503127</v>
      </c>
    </row>
    <row r="267" spans="1:8" ht="13.5" thickBot="1">
      <c r="A267" s="95">
        <v>44712</v>
      </c>
      <c r="B267" s="138">
        <f t="shared" si="32"/>
        <v>2</v>
      </c>
      <c r="C267" s="116" t="str">
        <f t="shared" si="33"/>
        <v>June2022</v>
      </c>
      <c r="D267" s="116">
        <f t="shared" si="34"/>
        <v>44713</v>
      </c>
      <c r="E267" s="196">
        <v>0.13677735942923691</v>
      </c>
      <c r="F267" s="205">
        <v>0.35485259432628924</v>
      </c>
      <c r="G267" s="205">
        <v>0.40217993509944255</v>
      </c>
      <c r="H267" s="198">
        <v>0.10619011114503127</v>
      </c>
    </row>
    <row r="268" spans="1:8" ht="13.5" thickBot="1">
      <c r="A268" s="95">
        <v>44742</v>
      </c>
      <c r="B268" s="138">
        <f t="shared" si="32"/>
        <v>2</v>
      </c>
      <c r="C268" s="116" t="str">
        <f t="shared" si="33"/>
        <v>June2022</v>
      </c>
      <c r="D268" s="116">
        <f t="shared" si="34"/>
        <v>44713</v>
      </c>
      <c r="E268" s="196">
        <v>0.13677735942923691</v>
      </c>
      <c r="F268" s="205">
        <v>0.35485259432628924</v>
      </c>
      <c r="G268" s="205">
        <v>0.40217993509944255</v>
      </c>
      <c r="H268" s="198">
        <v>0.10619011114503127</v>
      </c>
    </row>
    <row r="269" spans="1:8" ht="13.5" thickBot="1">
      <c r="A269" s="95">
        <v>44773</v>
      </c>
      <c r="B269" s="138">
        <f t="shared" si="32"/>
        <v>3</v>
      </c>
      <c r="C269" s="116" t="str">
        <f t="shared" si="33"/>
        <v>Sep2022</v>
      </c>
      <c r="D269" s="116">
        <f t="shared" si="34"/>
        <v>44805</v>
      </c>
      <c r="E269" s="196">
        <v>0.13677735942923691</v>
      </c>
      <c r="F269" s="205">
        <v>0.35485259432628924</v>
      </c>
      <c r="G269" s="205">
        <v>0.40217993509944255</v>
      </c>
      <c r="H269" s="198">
        <v>0.10619011114503127</v>
      </c>
    </row>
    <row r="270" spans="1:8" ht="13.5" thickBot="1">
      <c r="A270" s="95">
        <v>44804</v>
      </c>
      <c r="B270" s="138">
        <f t="shared" si="32"/>
        <v>3</v>
      </c>
      <c r="C270" s="116" t="str">
        <f t="shared" si="33"/>
        <v>Sep2022</v>
      </c>
      <c r="D270" s="116">
        <f t="shared" si="34"/>
        <v>44805</v>
      </c>
      <c r="E270" s="196">
        <v>0.13677735942923691</v>
      </c>
      <c r="F270" s="205">
        <v>0.35485259432628924</v>
      </c>
      <c r="G270" s="205">
        <v>0.40217993509944255</v>
      </c>
      <c r="H270" s="198">
        <v>0.10619011114503127</v>
      </c>
    </row>
    <row r="271" spans="1:8" ht="13.5" thickBot="1">
      <c r="A271" s="95">
        <v>44834</v>
      </c>
      <c r="B271" s="138">
        <f t="shared" si="32"/>
        <v>3</v>
      </c>
      <c r="C271" s="116" t="str">
        <f t="shared" si="33"/>
        <v>Sep2022</v>
      </c>
      <c r="D271" s="116">
        <f t="shared" si="34"/>
        <v>44805</v>
      </c>
      <c r="E271" s="196">
        <v>0.13677735942923691</v>
      </c>
      <c r="F271" s="205">
        <v>0.35485259432628924</v>
      </c>
      <c r="G271" s="205">
        <v>0.40217993509944255</v>
      </c>
      <c r="H271" s="198">
        <v>0.10619011114503127</v>
      </c>
    </row>
    <row r="272" spans="1:8" ht="13.5" thickBot="1">
      <c r="A272" s="95">
        <v>44865</v>
      </c>
      <c r="B272" s="138">
        <f t="shared" si="32"/>
        <v>4</v>
      </c>
      <c r="C272" s="116" t="str">
        <f t="shared" si="33"/>
        <v>dec2022</v>
      </c>
      <c r="D272" s="116">
        <f t="shared" si="34"/>
        <v>44896</v>
      </c>
      <c r="E272" s="196">
        <v>0.13677735942923691</v>
      </c>
      <c r="F272" s="205">
        <v>0.35485259432628924</v>
      </c>
      <c r="G272" s="205">
        <v>0.40217993509944255</v>
      </c>
      <c r="H272" s="198">
        <v>0.10619011114503127</v>
      </c>
    </row>
    <row r="273" spans="1:8" ht="13.5" thickBot="1">
      <c r="A273" s="95">
        <v>44895</v>
      </c>
      <c r="B273" s="138">
        <f t="shared" si="32"/>
        <v>4</v>
      </c>
      <c r="C273" s="116" t="str">
        <f t="shared" si="33"/>
        <v>dec2022</v>
      </c>
      <c r="D273" s="116">
        <f t="shared" si="34"/>
        <v>44896</v>
      </c>
      <c r="E273" s="196">
        <v>0.13677735942923691</v>
      </c>
      <c r="F273" s="205">
        <v>0.35485259432628924</v>
      </c>
      <c r="G273" s="205">
        <v>0.40217993509944255</v>
      </c>
      <c r="H273" s="198">
        <v>0.10619011114503127</v>
      </c>
    </row>
    <row r="274" spans="1:8" ht="13.5" thickBot="1">
      <c r="A274" s="95">
        <v>44926</v>
      </c>
      <c r="B274" s="138">
        <f t="shared" si="32"/>
        <v>4</v>
      </c>
      <c r="C274" s="116" t="str">
        <f t="shared" si="33"/>
        <v>dec2022</v>
      </c>
      <c r="D274" s="116">
        <f t="shared" si="34"/>
        <v>44896</v>
      </c>
      <c r="E274" s="196">
        <v>0.13677735942923691</v>
      </c>
      <c r="F274" s="205">
        <v>0.35485259432628924</v>
      </c>
      <c r="G274" s="205">
        <v>0.40217993509944255</v>
      </c>
      <c r="H274" s="198">
        <v>0.10619011114503127</v>
      </c>
    </row>
    <row r="275" spans="1:8" ht="13.5" thickBot="1">
      <c r="A275" s="95">
        <v>44957</v>
      </c>
      <c r="B275" s="138">
        <f t="shared" si="32"/>
        <v>1</v>
      </c>
      <c r="C275" s="116" t="str">
        <f t="shared" si="33"/>
        <v>Mar2023</v>
      </c>
      <c r="D275" s="116">
        <f t="shared" si="34"/>
        <v>44986</v>
      </c>
      <c r="E275" s="196">
        <v>0.13677735942923691</v>
      </c>
      <c r="F275" s="205">
        <v>0.35485259432628924</v>
      </c>
      <c r="G275" s="205">
        <v>0.40217993509944255</v>
      </c>
      <c r="H275" s="198">
        <v>0.10619011114503127</v>
      </c>
    </row>
    <row r="276" spans="1:8" ht="13.5" thickBot="1">
      <c r="A276" s="95">
        <v>44985</v>
      </c>
      <c r="B276" s="138">
        <f t="shared" si="32"/>
        <v>1</v>
      </c>
      <c r="C276" s="116" t="str">
        <f t="shared" si="33"/>
        <v>Mar2023</v>
      </c>
      <c r="D276" s="116">
        <f t="shared" si="34"/>
        <v>44986</v>
      </c>
      <c r="E276" s="196">
        <v>0.13677735942923691</v>
      </c>
      <c r="F276" s="205">
        <v>0.35485259432628924</v>
      </c>
      <c r="G276" s="205">
        <v>0.40217993509944255</v>
      </c>
      <c r="H276" s="198">
        <v>0.10619011114503127</v>
      </c>
    </row>
    <row r="277" spans="1:8" ht="13.5" thickBot="1">
      <c r="A277" s="95">
        <v>45016</v>
      </c>
      <c r="B277" s="138">
        <f t="shared" si="32"/>
        <v>1</v>
      </c>
      <c r="C277" s="116" t="str">
        <f t="shared" si="33"/>
        <v>Mar2023</v>
      </c>
      <c r="D277" s="116">
        <f t="shared" si="34"/>
        <v>44986</v>
      </c>
      <c r="E277" s="196">
        <v>0.13677735942923691</v>
      </c>
      <c r="F277" s="205">
        <v>0.35485259432628924</v>
      </c>
      <c r="G277" s="205">
        <v>0.40217993509944255</v>
      </c>
      <c r="H277" s="198">
        <v>0.10619011114503127</v>
      </c>
    </row>
    <row r="278" spans="1:8" ht="13.5" thickBot="1">
      <c r="A278" s="95">
        <v>45046</v>
      </c>
      <c r="B278" s="138">
        <f t="shared" si="32"/>
        <v>2</v>
      </c>
      <c r="C278" s="116" t="str">
        <f t="shared" si="33"/>
        <v>June2023</v>
      </c>
      <c r="D278" s="116">
        <f t="shared" si="34"/>
        <v>45078</v>
      </c>
      <c r="E278" s="196">
        <v>0.13677735942923691</v>
      </c>
      <c r="F278" s="205">
        <v>0.35485259432628924</v>
      </c>
      <c r="G278" s="205">
        <v>0.40217993509944255</v>
      </c>
      <c r="H278" s="198">
        <v>0.10619011114503127</v>
      </c>
    </row>
    <row r="279" spans="1:8" ht="13.5" thickBot="1">
      <c r="A279" s="95">
        <v>45077</v>
      </c>
      <c r="B279" s="138">
        <f t="shared" si="32"/>
        <v>2</v>
      </c>
      <c r="C279" s="116" t="str">
        <f t="shared" si="33"/>
        <v>June2023</v>
      </c>
      <c r="D279" s="116">
        <f t="shared" si="34"/>
        <v>45078</v>
      </c>
      <c r="E279" s="196">
        <v>0.13677735942923691</v>
      </c>
      <c r="F279" s="205">
        <v>0.35485259432628924</v>
      </c>
      <c r="G279" s="205">
        <v>0.40217993509944255</v>
      </c>
      <c r="H279" s="198">
        <v>0.10619011114503127</v>
      </c>
    </row>
    <row r="280" spans="1:8" ht="13.5" thickBot="1">
      <c r="A280" s="95">
        <v>45107</v>
      </c>
      <c r="B280" s="138">
        <f t="shared" si="32"/>
        <v>2</v>
      </c>
      <c r="C280" s="116" t="str">
        <f t="shared" si="33"/>
        <v>June2023</v>
      </c>
      <c r="D280" s="116">
        <f t="shared" si="34"/>
        <v>45078</v>
      </c>
      <c r="E280" s="196">
        <v>0.13677735942923691</v>
      </c>
      <c r="F280" s="205">
        <v>0.35485259432628924</v>
      </c>
      <c r="G280" s="205">
        <v>0.40217993509944255</v>
      </c>
      <c r="H280" s="198">
        <v>0.10619011114503127</v>
      </c>
    </row>
    <row r="281" spans="1:8" ht="13.5" thickBot="1">
      <c r="A281" s="95">
        <v>45138</v>
      </c>
      <c r="B281" s="138">
        <f t="shared" si="32"/>
        <v>3</v>
      </c>
      <c r="C281" s="116" t="str">
        <f t="shared" si="33"/>
        <v>Sep2023</v>
      </c>
      <c r="D281" s="116">
        <f t="shared" si="34"/>
        <v>45170</v>
      </c>
      <c r="E281" s="196">
        <v>0.13677735942923691</v>
      </c>
      <c r="F281" s="205">
        <v>0.35485259432628924</v>
      </c>
      <c r="G281" s="205">
        <v>0.40217993509944255</v>
      </c>
      <c r="H281" s="198">
        <v>0.10619011114503127</v>
      </c>
    </row>
    <row r="282" spans="1:8" ht="13.5" thickBot="1">
      <c r="A282" s="95">
        <v>45169</v>
      </c>
      <c r="B282" s="138">
        <f t="shared" si="32"/>
        <v>3</v>
      </c>
      <c r="C282" s="116" t="str">
        <f t="shared" si="33"/>
        <v>Sep2023</v>
      </c>
      <c r="D282" s="116">
        <f t="shared" si="34"/>
        <v>45170</v>
      </c>
      <c r="E282" s="196">
        <v>0.13677735942923691</v>
      </c>
      <c r="F282" s="205">
        <v>0.35485259432628924</v>
      </c>
      <c r="G282" s="205">
        <v>0.40217993509944255</v>
      </c>
      <c r="H282" s="198">
        <v>0.10619011114503127</v>
      </c>
    </row>
    <row r="283" spans="1:8" ht="13.5" thickBot="1">
      <c r="A283" s="95">
        <v>45199</v>
      </c>
      <c r="B283" s="138">
        <f t="shared" si="32"/>
        <v>3</v>
      </c>
      <c r="C283" s="116" t="str">
        <f t="shared" si="33"/>
        <v>Sep2023</v>
      </c>
      <c r="D283" s="116">
        <f t="shared" si="34"/>
        <v>45170</v>
      </c>
      <c r="E283" s="196">
        <v>0.13677735942923691</v>
      </c>
      <c r="F283" s="205">
        <v>0.35485259432628924</v>
      </c>
      <c r="G283" s="205">
        <v>0.40217993509944255</v>
      </c>
      <c r="H283" s="198">
        <v>0.10619011114503127</v>
      </c>
    </row>
    <row r="284" spans="1:8" ht="13.5" thickBot="1">
      <c r="A284" s="95">
        <v>45230</v>
      </c>
      <c r="B284" s="138">
        <f t="shared" si="32"/>
        <v>4</v>
      </c>
      <c r="C284" s="116" t="str">
        <f t="shared" si="33"/>
        <v>dec2023</v>
      </c>
      <c r="D284" s="116">
        <f t="shared" si="34"/>
        <v>45261</v>
      </c>
      <c r="E284" s="196">
        <v>0.13677735942923691</v>
      </c>
      <c r="F284" s="205">
        <v>0.35485259432628924</v>
      </c>
      <c r="G284" s="205">
        <v>0.40217993509944255</v>
      </c>
      <c r="H284" s="198">
        <v>0.10619011114503127</v>
      </c>
    </row>
    <row r="285" spans="1:8" ht="13.5" thickBot="1">
      <c r="A285" s="95">
        <v>45260</v>
      </c>
      <c r="B285" s="138">
        <f t="shared" ref="B285:B304" si="35">MONTH(MONTH(A285)&amp;0)</f>
        <v>4</v>
      </c>
      <c r="C285" s="116" t="str">
        <f t="shared" ref="C285:C304" si="36">IF(B285=4,"dec",IF(B285=1,"Mar", IF(B285=2,"June",IF(B285=3,"Sep",""))))&amp;YEAR(A285)</f>
        <v>dec2023</v>
      </c>
      <c r="D285" s="116">
        <f t="shared" ref="D285:D304" si="37">DATEVALUE(C285)</f>
        <v>45261</v>
      </c>
      <c r="E285" s="196">
        <v>0.13677735942923691</v>
      </c>
      <c r="F285" s="205">
        <v>0.35485259432628924</v>
      </c>
      <c r="G285" s="205">
        <v>0.40217993509944255</v>
      </c>
      <c r="H285" s="198">
        <v>0.10619011114503127</v>
      </c>
    </row>
    <row r="286" spans="1:8" ht="13.5" thickBot="1">
      <c r="A286" s="95">
        <v>45291</v>
      </c>
      <c r="B286" s="138">
        <f t="shared" si="35"/>
        <v>4</v>
      </c>
      <c r="C286" s="116" t="str">
        <f t="shared" si="36"/>
        <v>dec2023</v>
      </c>
      <c r="D286" s="116">
        <f t="shared" si="37"/>
        <v>45261</v>
      </c>
      <c r="E286" s="196">
        <v>0.13677735942923691</v>
      </c>
      <c r="F286" s="205">
        <v>0.35485259432628924</v>
      </c>
      <c r="G286" s="205">
        <v>0.40217993509944255</v>
      </c>
      <c r="H286" s="198">
        <v>0.10619011114503127</v>
      </c>
    </row>
    <row r="287" spans="1:8" ht="13.5" thickBot="1">
      <c r="A287" s="95">
        <v>45322</v>
      </c>
      <c r="B287" s="138">
        <f t="shared" si="35"/>
        <v>1</v>
      </c>
      <c r="C287" s="116" t="str">
        <f t="shared" si="36"/>
        <v>Mar2024</v>
      </c>
      <c r="D287" s="116">
        <f t="shared" si="37"/>
        <v>45352</v>
      </c>
      <c r="E287" s="196">
        <v>0.13677735942923691</v>
      </c>
      <c r="F287" s="205">
        <v>0.35485259432628924</v>
      </c>
      <c r="G287" s="205">
        <v>0.40217993509944255</v>
      </c>
      <c r="H287" s="198">
        <v>0.10619011114503127</v>
      </c>
    </row>
    <row r="288" spans="1:8" ht="13.5" thickBot="1">
      <c r="A288" s="95">
        <v>45351</v>
      </c>
      <c r="B288" s="138">
        <f t="shared" si="35"/>
        <v>1</v>
      </c>
      <c r="C288" s="116" t="str">
        <f t="shared" si="36"/>
        <v>Mar2024</v>
      </c>
      <c r="D288" s="116">
        <f t="shared" si="37"/>
        <v>45352</v>
      </c>
      <c r="E288" s="196">
        <v>0.13677735942923691</v>
      </c>
      <c r="F288" s="205">
        <v>0.35485259432628924</v>
      </c>
      <c r="G288" s="205">
        <v>0.40217993509944255</v>
      </c>
      <c r="H288" s="198">
        <v>0.10619011114503127</v>
      </c>
    </row>
    <row r="289" spans="1:8" ht="13.5" thickBot="1">
      <c r="A289" s="95">
        <v>45382</v>
      </c>
      <c r="B289" s="138">
        <f t="shared" si="35"/>
        <v>1</v>
      </c>
      <c r="C289" s="116" t="str">
        <f t="shared" si="36"/>
        <v>Mar2024</v>
      </c>
      <c r="D289" s="116">
        <f t="shared" si="37"/>
        <v>45352</v>
      </c>
      <c r="E289" s="196">
        <v>0.13677735942923691</v>
      </c>
      <c r="F289" s="205">
        <v>0.35485259432628924</v>
      </c>
      <c r="G289" s="205">
        <v>0.40217993509944255</v>
      </c>
      <c r="H289" s="198">
        <v>0.10619011114503127</v>
      </c>
    </row>
    <row r="290" spans="1:8" ht="13.5" thickBot="1">
      <c r="A290" s="95">
        <v>45412</v>
      </c>
      <c r="B290" s="138">
        <f t="shared" si="35"/>
        <v>2</v>
      </c>
      <c r="C290" s="116" t="str">
        <f t="shared" si="36"/>
        <v>June2024</v>
      </c>
      <c r="D290" s="116">
        <f t="shared" si="37"/>
        <v>45444</v>
      </c>
      <c r="E290" s="196">
        <v>0.13677735942923691</v>
      </c>
      <c r="F290" s="205">
        <v>0.35485259432628924</v>
      </c>
      <c r="G290" s="205">
        <v>0.40217993509944255</v>
      </c>
      <c r="H290" s="198">
        <v>0.10619011114503127</v>
      </c>
    </row>
    <row r="291" spans="1:8" ht="13.5" thickBot="1">
      <c r="A291" s="95">
        <v>45443</v>
      </c>
      <c r="B291" s="138">
        <f t="shared" si="35"/>
        <v>2</v>
      </c>
      <c r="C291" s="116" t="str">
        <f t="shared" si="36"/>
        <v>June2024</v>
      </c>
      <c r="D291" s="116">
        <f t="shared" si="37"/>
        <v>45444</v>
      </c>
      <c r="E291" s="196">
        <v>0.13677735942923691</v>
      </c>
      <c r="F291" s="205">
        <v>0.35485259432628924</v>
      </c>
      <c r="G291" s="205">
        <v>0.40217993509944255</v>
      </c>
      <c r="H291" s="198">
        <v>0.10619011114503127</v>
      </c>
    </row>
    <row r="292" spans="1:8" ht="13.5" thickBot="1">
      <c r="A292" s="95">
        <v>45473</v>
      </c>
      <c r="B292" s="138">
        <f t="shared" si="35"/>
        <v>2</v>
      </c>
      <c r="C292" s="116" t="str">
        <f t="shared" si="36"/>
        <v>June2024</v>
      </c>
      <c r="D292" s="116">
        <f t="shared" si="37"/>
        <v>45444</v>
      </c>
      <c r="E292" s="196">
        <v>0.13677735942923691</v>
      </c>
      <c r="F292" s="205">
        <v>0.35485259432628924</v>
      </c>
      <c r="G292" s="205">
        <v>0.40217993509944255</v>
      </c>
      <c r="H292" s="198">
        <v>0.10619011114503127</v>
      </c>
    </row>
    <row r="293" spans="1:8" ht="13.5" thickBot="1">
      <c r="A293" s="95">
        <v>45504</v>
      </c>
      <c r="B293" s="138">
        <f t="shared" si="35"/>
        <v>3</v>
      </c>
      <c r="C293" s="116" t="str">
        <f t="shared" si="36"/>
        <v>Sep2024</v>
      </c>
      <c r="D293" s="116">
        <f t="shared" si="37"/>
        <v>45536</v>
      </c>
      <c r="E293" s="196">
        <v>0.13677735942923691</v>
      </c>
      <c r="F293" s="205">
        <v>0.35485259432628924</v>
      </c>
      <c r="G293" s="205">
        <v>0.40217993509944255</v>
      </c>
      <c r="H293" s="198">
        <v>0.10619011114503127</v>
      </c>
    </row>
    <row r="294" spans="1:8" ht="13.5" thickBot="1">
      <c r="A294" s="95">
        <v>45535</v>
      </c>
      <c r="B294" s="138">
        <f t="shared" si="35"/>
        <v>3</v>
      </c>
      <c r="C294" s="116" t="str">
        <f t="shared" si="36"/>
        <v>Sep2024</v>
      </c>
      <c r="D294" s="116">
        <f t="shared" si="37"/>
        <v>45536</v>
      </c>
      <c r="E294" s="196">
        <v>0.13677735942923691</v>
      </c>
      <c r="F294" s="205">
        <v>0.35485259432628924</v>
      </c>
      <c r="G294" s="205">
        <v>0.40217993509944255</v>
      </c>
      <c r="H294" s="198">
        <v>0.10619011114503127</v>
      </c>
    </row>
    <row r="295" spans="1:8" ht="13.5" thickBot="1">
      <c r="A295" s="95">
        <v>45565</v>
      </c>
      <c r="B295" s="138">
        <f t="shared" si="35"/>
        <v>3</v>
      </c>
      <c r="C295" s="116" t="str">
        <f t="shared" si="36"/>
        <v>Sep2024</v>
      </c>
      <c r="D295" s="116">
        <f t="shared" si="37"/>
        <v>45536</v>
      </c>
      <c r="E295" s="196">
        <v>0.13677735942923691</v>
      </c>
      <c r="F295" s="205">
        <v>0.35485259432628924</v>
      </c>
      <c r="G295" s="205">
        <v>0.40217993509944255</v>
      </c>
      <c r="H295" s="198">
        <v>0.10619011114503127</v>
      </c>
    </row>
    <row r="296" spans="1:8" ht="13.5" thickBot="1">
      <c r="A296" s="95">
        <v>45596</v>
      </c>
      <c r="B296" s="138">
        <f t="shared" si="35"/>
        <v>4</v>
      </c>
      <c r="C296" s="116" t="str">
        <f t="shared" si="36"/>
        <v>dec2024</v>
      </c>
      <c r="D296" s="116">
        <f t="shared" si="37"/>
        <v>45627</v>
      </c>
      <c r="E296" s="196">
        <v>0.13677735942923691</v>
      </c>
      <c r="F296" s="205">
        <v>0.35485259432628924</v>
      </c>
      <c r="G296" s="205">
        <v>0.40217993509944255</v>
      </c>
      <c r="H296" s="198">
        <v>0.10619011114503127</v>
      </c>
    </row>
    <row r="297" spans="1:8" ht="13.5" thickBot="1">
      <c r="A297" s="95">
        <v>45626</v>
      </c>
      <c r="B297" s="138">
        <f t="shared" si="35"/>
        <v>4</v>
      </c>
      <c r="C297" s="116" t="str">
        <f t="shared" si="36"/>
        <v>dec2024</v>
      </c>
      <c r="D297" s="116">
        <f t="shared" si="37"/>
        <v>45627</v>
      </c>
      <c r="E297" s="196">
        <v>0.13677735942923691</v>
      </c>
      <c r="F297" s="205">
        <v>0.35485259432628924</v>
      </c>
      <c r="G297" s="205">
        <v>0.40217993509944255</v>
      </c>
      <c r="H297" s="198">
        <v>0.10619011114503127</v>
      </c>
    </row>
    <row r="298" spans="1:8" ht="13.5" thickBot="1">
      <c r="A298" s="95">
        <v>45657</v>
      </c>
      <c r="B298" s="138">
        <f t="shared" si="35"/>
        <v>4</v>
      </c>
      <c r="C298" s="116" t="str">
        <f t="shared" si="36"/>
        <v>dec2024</v>
      </c>
      <c r="D298" s="116">
        <f t="shared" si="37"/>
        <v>45627</v>
      </c>
      <c r="E298" s="196">
        <v>0.13677735942923691</v>
      </c>
      <c r="F298" s="205">
        <v>0.35485259432628924</v>
      </c>
      <c r="G298" s="205">
        <v>0.40217993509944255</v>
      </c>
      <c r="H298" s="198">
        <v>0.10619011114503127</v>
      </c>
    </row>
    <row r="299" spans="1:8" ht="13.5" thickBot="1">
      <c r="A299" s="95">
        <v>45688</v>
      </c>
      <c r="B299" s="138">
        <f t="shared" si="35"/>
        <v>1</v>
      </c>
      <c r="C299" s="116" t="str">
        <f t="shared" si="36"/>
        <v>Mar2025</v>
      </c>
      <c r="D299" s="116">
        <f t="shared" si="37"/>
        <v>45717</v>
      </c>
      <c r="E299" s="196">
        <v>0.13677735942923691</v>
      </c>
      <c r="F299" s="205">
        <v>0.35485259432628924</v>
      </c>
      <c r="G299" s="205">
        <v>0.40217993509944255</v>
      </c>
      <c r="H299" s="198">
        <v>0.10619011114503127</v>
      </c>
    </row>
    <row r="300" spans="1:8" ht="13.5" thickBot="1">
      <c r="A300" s="95">
        <v>45716</v>
      </c>
      <c r="B300" s="138">
        <f t="shared" si="35"/>
        <v>1</v>
      </c>
      <c r="C300" s="116" t="str">
        <f t="shared" si="36"/>
        <v>Mar2025</v>
      </c>
      <c r="D300" s="116">
        <f t="shared" si="37"/>
        <v>45717</v>
      </c>
      <c r="E300" s="196">
        <v>0.13677735942923691</v>
      </c>
      <c r="F300" s="205">
        <v>0.35485259432628924</v>
      </c>
      <c r="G300" s="205">
        <v>0.40217993509944255</v>
      </c>
      <c r="H300" s="198">
        <v>0.10619011114503127</v>
      </c>
    </row>
    <row r="301" spans="1:8" ht="13.5" thickBot="1">
      <c r="A301" s="95">
        <v>45747</v>
      </c>
      <c r="B301" s="138">
        <f t="shared" si="35"/>
        <v>1</v>
      </c>
      <c r="C301" s="116" t="str">
        <f t="shared" si="36"/>
        <v>Mar2025</v>
      </c>
      <c r="D301" s="116">
        <f t="shared" si="37"/>
        <v>45717</v>
      </c>
      <c r="E301" s="196">
        <v>0.13677735942923691</v>
      </c>
      <c r="F301" s="205">
        <v>0.35485259432628924</v>
      </c>
      <c r="G301" s="205">
        <v>0.40217993509944255</v>
      </c>
      <c r="H301" s="198">
        <v>0.10619011114503127</v>
      </c>
    </row>
    <row r="302" spans="1:8" ht="13.5" thickBot="1">
      <c r="A302" s="95">
        <v>45777</v>
      </c>
      <c r="B302" s="138">
        <f t="shared" si="35"/>
        <v>2</v>
      </c>
      <c r="C302" s="116" t="str">
        <f t="shared" si="36"/>
        <v>June2025</v>
      </c>
      <c r="D302" s="116">
        <f t="shared" si="37"/>
        <v>45809</v>
      </c>
      <c r="E302" s="196">
        <v>0.13677735942923691</v>
      </c>
      <c r="F302" s="205">
        <v>0.35485259432628924</v>
      </c>
      <c r="G302" s="205">
        <v>0.40217993509944255</v>
      </c>
      <c r="H302" s="198">
        <v>0.10619011114503127</v>
      </c>
    </row>
    <row r="303" spans="1:8" ht="13.5" thickBot="1">
      <c r="A303" s="95">
        <v>45808</v>
      </c>
      <c r="B303" s="138">
        <f t="shared" si="35"/>
        <v>2</v>
      </c>
      <c r="C303" s="116" t="str">
        <f t="shared" si="36"/>
        <v>June2025</v>
      </c>
      <c r="D303" s="116">
        <f t="shared" si="37"/>
        <v>45809</v>
      </c>
      <c r="E303" s="196">
        <v>0.13677735942923691</v>
      </c>
      <c r="F303" s="205">
        <v>0.35485259432628924</v>
      </c>
      <c r="G303" s="205">
        <v>0.40217993509944255</v>
      </c>
      <c r="H303" s="198">
        <v>0.10619011114503127</v>
      </c>
    </row>
    <row r="304" spans="1:8" ht="13.5" thickBot="1">
      <c r="A304" s="114">
        <v>45838</v>
      </c>
      <c r="B304" s="138">
        <f t="shared" si="35"/>
        <v>2</v>
      </c>
      <c r="C304" s="116" t="str">
        <f t="shared" si="36"/>
        <v>June2025</v>
      </c>
      <c r="D304" s="116">
        <f t="shared" si="37"/>
        <v>45809</v>
      </c>
      <c r="E304" s="202">
        <v>0.13677735942923691</v>
      </c>
      <c r="F304" s="203">
        <v>0.35485259432628924</v>
      </c>
      <c r="G304" s="203">
        <v>0.40217993509944255</v>
      </c>
      <c r="H304" s="204">
        <v>0.10619011114503127</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47" fitToHeight="0" orientation="landscape" r:id="rId1"/>
  <headerFooter>
    <oddFooter>&amp;L&amp;F&amp;Cpage &amp;P of &amp;N&amp;R&amp;D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showGridLines="0" topLeftCell="A6" zoomScaleNormal="100" workbookViewId="0">
      <selection activeCell="B35" sqref="B35"/>
    </sheetView>
  </sheetViews>
  <sheetFormatPr defaultRowHeight="12.75"/>
  <cols>
    <col min="2" max="2" width="14.140625" customWidth="1"/>
    <col min="3" max="3" width="10.140625" bestFit="1" customWidth="1"/>
  </cols>
  <sheetData>
    <row r="1" spans="2:15" ht="15">
      <c r="B1" s="68" t="s">
        <v>123</v>
      </c>
      <c r="H1" s="69" t="s">
        <v>118</v>
      </c>
    </row>
    <row r="2" spans="2:15" ht="15">
      <c r="B2" s="70" t="s">
        <v>249</v>
      </c>
      <c r="H2" s="71" t="s">
        <v>119</v>
      </c>
    </row>
    <row r="8" spans="2:15">
      <c r="O8" s="69"/>
    </row>
    <row r="24" spans="1:3" ht="15">
      <c r="B24" s="70" t="s">
        <v>120</v>
      </c>
    </row>
    <row r="25" spans="1:3" ht="15">
      <c r="A25" s="72"/>
      <c r="B25" s="72" t="s">
        <v>168</v>
      </c>
    </row>
    <row r="26" spans="1:3" ht="15">
      <c r="B26" s="72" t="s">
        <v>121</v>
      </c>
    </row>
    <row r="27" spans="1:3">
      <c r="B27" s="71" t="s">
        <v>122</v>
      </c>
    </row>
    <row r="32" spans="1:3">
      <c r="B32" s="549" t="s">
        <v>230</v>
      </c>
      <c r="C32" s="549"/>
    </row>
    <row r="33" spans="1:12">
      <c r="A33" s="549" t="s">
        <v>231</v>
      </c>
      <c r="B33" s="593">
        <v>42735</v>
      </c>
      <c r="C33" s="595">
        <f>DATE(YEAR(B33),MONTH(B33),1)</f>
        <v>42705</v>
      </c>
      <c r="D33" s="594"/>
      <c r="E33" s="596">
        <f t="shared" ref="E33:F35" si="0">B33</f>
        <v>42735</v>
      </c>
      <c r="F33" s="596">
        <f t="shared" si="0"/>
        <v>42705</v>
      </c>
    </row>
    <row r="34" spans="1:12">
      <c r="A34" s="549" t="s">
        <v>232</v>
      </c>
      <c r="B34" s="550">
        <f>EDATE(B33,-12)</f>
        <v>42369</v>
      </c>
      <c r="C34" s="595">
        <f>DATE(YEAR(B34),MONTH(B34),1)</f>
        <v>42339</v>
      </c>
      <c r="D34" s="402"/>
      <c r="E34" s="596">
        <f t="shared" si="0"/>
        <v>42369</v>
      </c>
      <c r="F34" s="596">
        <f t="shared" si="0"/>
        <v>42339</v>
      </c>
      <c r="L34" s="610"/>
    </row>
    <row r="35" spans="1:12">
      <c r="A35" t="s">
        <v>238</v>
      </c>
      <c r="B35" s="593">
        <f>EDATE(B33,-3)</f>
        <v>42643</v>
      </c>
      <c r="C35" s="595">
        <f>DATE(YEAR(B35),MONTH(B35),1)</f>
        <v>42614</v>
      </c>
      <c r="E35" s="596">
        <f t="shared" si="0"/>
        <v>42643</v>
      </c>
      <c r="F35" s="596">
        <f t="shared" si="0"/>
        <v>42614</v>
      </c>
    </row>
    <row r="37" spans="1:12">
      <c r="A37" t="s">
        <v>236</v>
      </c>
    </row>
  </sheetData>
  <hyperlinks>
    <hyperlink ref="B27" r:id="rId1"/>
    <hyperlink ref="H2" r:id="rId2"/>
  </hyperlinks>
  <pageMargins left="0.39370078740157483" right="0.39370078740157483" top="0.39370078740157483" bottom="0.59055118110236227" header="0.31496062992125984" footer="0.31496062992125984"/>
  <pageSetup paperSize="9" scale="67" fitToHeight="0" orientation="portrait" r:id="rId3"/>
  <headerFooter>
    <oddFooter>&amp;L&amp;F&amp;CPage &amp;P of &amp;N&amp;R&amp;D</oddFooter>
  </headerFooter>
  <drawing r:id="rId4"/>
</worksheet>
</file>

<file path=xl/worksheets/sheet20.xml><?xml version="1.0" encoding="utf-8"?>
<worksheet xmlns="http://schemas.openxmlformats.org/spreadsheetml/2006/main" xmlns:r="http://schemas.openxmlformats.org/officeDocument/2006/relationships">
  <sheetPr>
    <pageSetUpPr fitToPage="1"/>
  </sheetPr>
  <dimension ref="A1:H14"/>
  <sheetViews>
    <sheetView workbookViewId="0"/>
  </sheetViews>
  <sheetFormatPr defaultRowHeight="12.75"/>
  <cols>
    <col min="1" max="1" width="20.28515625" style="73" customWidth="1"/>
    <col min="2" max="2" width="18.85546875" style="73" customWidth="1"/>
    <col min="3" max="3" width="22.5703125" style="73" customWidth="1"/>
    <col min="4" max="4" width="17" style="73" customWidth="1"/>
    <col min="5" max="5" width="15" style="73" customWidth="1"/>
    <col min="6" max="6" width="15.7109375" style="73" customWidth="1"/>
    <col min="7" max="7" width="23.28515625" style="73" customWidth="1"/>
    <col min="8" max="8" width="16.140625" style="73" customWidth="1"/>
    <col min="9" max="16384" width="9.140625" style="73"/>
  </cols>
  <sheetData>
    <row r="1" spans="1:8" s="301" customFormat="1">
      <c r="A1" s="82" t="s">
        <v>152</v>
      </c>
    </row>
    <row r="5" spans="1:8" ht="37.5">
      <c r="A5" s="6" t="s">
        <v>88</v>
      </c>
      <c r="B5" s="20" t="s">
        <v>7</v>
      </c>
      <c r="C5" s="4" t="s">
        <v>100</v>
      </c>
      <c r="D5" s="4" t="s">
        <v>101</v>
      </c>
      <c r="E5" s="60" t="s">
        <v>161</v>
      </c>
      <c r="F5" s="4" t="s">
        <v>162</v>
      </c>
      <c r="G5" s="4" t="s">
        <v>85</v>
      </c>
      <c r="H5" s="4" t="s">
        <v>102</v>
      </c>
    </row>
    <row r="6" spans="1:8" ht="18.75">
      <c r="A6" s="1" t="s">
        <v>31</v>
      </c>
      <c r="B6" s="332">
        <f>INDEX( SentenceMix!R4:R104,MATCH(About!C33, SentenceMix!J4:J104,0))</f>
        <v>0.11311486905446387</v>
      </c>
      <c r="C6" s="328">
        <f>INDEX( SentenceMix!N4:N104,MATCH(About!C33, SentenceMix!J4:J104,0))</f>
        <v>0.12348589138795153</v>
      </c>
      <c r="D6" s="29">
        <f>INDEX( SentenceMix!N4:N104,MATCH(About!C34, SentenceMix!J4:J104,0))</f>
        <v>0.11698521693115675</v>
      </c>
      <c r="E6" s="331">
        <f>C6-D6</f>
        <v>6.5006744567947805E-3</v>
      </c>
      <c r="F6" s="29">
        <f>C6-B6</f>
        <v>1.0371022333487662E-2</v>
      </c>
      <c r="G6" s="29">
        <f>AVERAGE(INDEX(SentenceMix!N4:N104,MATCH(EDATE(About!C33,-9), SentenceMix!J4:J104,0)):INDEX( SentenceMix!N4:N104,MATCH(About!C33, SentenceMix!J4:J104,0)))</f>
        <v>0.11789040738396514</v>
      </c>
      <c r="H6" s="29">
        <f>AVERAGE(INDEX(SentenceMix!N4:N104,MATCH(EDATE(About!C34,-9), SentenceMix!J4:J104,0)):INDEX( SentenceMix!N4:N104,MATCH(About!C34, SentenceMix!J4:J104,0)))</f>
        <v>0.10819281200436226</v>
      </c>
    </row>
    <row r="7" spans="1:8" ht="18.75">
      <c r="A7" s="2" t="s">
        <v>27</v>
      </c>
      <c r="B7" s="574">
        <f>INDEX( SentenceMix!Q4:Q104,MATCH(About!C33, SentenceMix!J4:J104,0))</f>
        <v>0.43130988376681212</v>
      </c>
      <c r="C7" s="329">
        <f>INDEX( SentenceMix!M4:M104,MATCH(About!C33, SentenceMix!J4:J104,0))</f>
        <v>0.42129131970360795</v>
      </c>
      <c r="D7" s="30">
        <f>INDEX( SentenceMix!M4:M104,MATCH(About!C34, SentenceMix!J4:J104,0))</f>
        <v>0.4005045950613339</v>
      </c>
      <c r="E7" s="30">
        <f t="shared" ref="E7:E9" si="0">C7-D7</f>
        <v>2.0786724642274046E-2</v>
      </c>
      <c r="F7" s="607">
        <f>C7-B7</f>
        <v>-1.0018564063204172E-2</v>
      </c>
      <c r="G7" s="30">
        <f>AVERAGE(INDEX(SentenceMix!M4:M104,MATCH(EDATE(About!C33,-9), SentenceMix!J4:J104,0)):INDEX( SentenceMix!M4:M104,MATCH(About!C33, SentenceMix!J4:J104,0)))</f>
        <v>0.40584649000843404</v>
      </c>
      <c r="H7" s="30">
        <f>AVERAGE(INDEX(SentenceMix!M4:M104,MATCH(EDATE(About!C34,-9), SentenceMix!J4:J104,0)):INDEX( SentenceMix!M4:M104,MATCH(About!C34, SentenceMix!J4:J104,0)))</f>
        <v>0.39208509142023462</v>
      </c>
    </row>
    <row r="8" spans="1:8" ht="18.75">
      <c r="A8" s="3" t="s">
        <v>18</v>
      </c>
      <c r="B8" s="333">
        <f>INDEX( SentenceMix!P4:P104,MATCH(About!C33, SentenceMix!J4:J104,0))</f>
        <v>0.32253277866089447</v>
      </c>
      <c r="C8" s="16">
        <f>INDEX( SentenceMix!L4:L104,MATCH(About!C33, SentenceMix!J4:J104,0))</f>
        <v>0.32613486352399906</v>
      </c>
      <c r="D8" s="16">
        <f>INDEX( SentenceMix!L4:L104,MATCH(About!C34, SentenceMix!J4:J104,0))</f>
        <v>0.34532604645620452</v>
      </c>
      <c r="E8" s="16">
        <f t="shared" si="0"/>
        <v>-1.9191182932205453E-2</v>
      </c>
      <c r="F8" s="608">
        <f>C8-B8</f>
        <v>3.6020848631045932E-3</v>
      </c>
      <c r="G8" s="16">
        <f>AVERAGE(INDEX(SentenceMix!L4:L104,MATCH(EDATE(About!C33,-9), SentenceMix!J4:J104,0)):INDEX( SentenceMix!L4:L104,MATCH(About!C33, SentenceMix!J4:J104,0)))</f>
        <v>0.34354802887321834</v>
      </c>
      <c r="H8" s="16">
        <f>AVERAGE(INDEX(SentenceMix!L4:L104,MATCH(EDATE(About!C34,-9), SentenceMix!J4:J104,0)):INDEX( SentenceMix!L4:L104,MATCH(About!C34, SentenceMix!J4:J104,0)))</f>
        <v>0.36114909285725666</v>
      </c>
    </row>
    <row r="9" spans="1:8" ht="18.75">
      <c r="A9" s="10" t="s">
        <v>26</v>
      </c>
      <c r="B9" s="334">
        <f>INDEX( SentenceMix!O4:O104,MATCH(About!C33, SentenceMix!J4:J104,0))</f>
        <v>0.13304246851782955</v>
      </c>
      <c r="C9" s="330">
        <f>INDEX( SentenceMix!K4:K104,MATCH(About!C33, SentenceMix!J4:J104,0))</f>
        <v>0.12908792538444147</v>
      </c>
      <c r="D9" s="13">
        <f>INDEX( SentenceMix!K4:K104,MATCH(About!C34, SentenceMix!J4:J104,0))</f>
        <v>0.13718414155130484</v>
      </c>
      <c r="E9" s="13">
        <f t="shared" si="0"/>
        <v>-8.0962161668633736E-3</v>
      </c>
      <c r="F9" s="609">
        <f>C9-B9</f>
        <v>-3.9545431333880832E-3</v>
      </c>
      <c r="G9" s="13">
        <f>AVERAGE(INDEX(SentenceMix!K4:K104,MATCH(EDATE(About!C33,-9), SentenceMix!J4:J104,0)):INDEX( SentenceMix!K4:K104,MATCH(About!C33, SentenceMix!J4:J104,0)))</f>
        <v>0.13271507373438254</v>
      </c>
      <c r="H9" s="13">
        <f>AVERAGE(INDEX(SentenceMix!K4:K104,MATCH(EDATE(About!C34,-9), SentenceMix!J4:J104,0)):INDEX( SentenceMix!K4:K104,MATCH(About!C34, SentenceMix!J4:J104,0)))</f>
        <v>0.13857300371814651</v>
      </c>
    </row>
    <row r="10" spans="1:8">
      <c r="D10" s="76"/>
      <c r="E10" s="76"/>
      <c r="F10" s="76"/>
    </row>
    <row r="11" spans="1:8">
      <c r="D11" s="76"/>
      <c r="E11" s="76"/>
      <c r="F11" s="76"/>
    </row>
    <row r="12" spans="1:8">
      <c r="D12" s="76"/>
      <c r="E12" s="76"/>
      <c r="F12" s="76"/>
    </row>
    <row r="13" spans="1:8">
      <c r="D13" s="76"/>
      <c r="E13" s="76"/>
      <c r="F13" s="76"/>
    </row>
    <row r="14" spans="1:8">
      <c r="D14" s="76"/>
      <c r="E14" s="76"/>
      <c r="F14" s="76"/>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61" orientation="portrait" r:id="rId1"/>
  <headerFooter>
    <oddFooter>&amp;L&amp;F&amp;CPage &amp;P of &amp;N&amp;R&amp;D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
  <sheetViews>
    <sheetView workbookViewId="0"/>
  </sheetViews>
  <sheetFormatPr defaultRowHeight="12.75"/>
  <cols>
    <col min="1" max="16384" width="9.140625" style="73"/>
  </cols>
  <sheetData>
    <row r="1" spans="1:1">
      <c r="A1" s="82" t="s">
        <v>152</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81" orientation="landscape" r:id="rId1"/>
  <headerFooter>
    <oddFooter>&amp;L&amp;F&amp;Cpage &amp;P of &amp;N&amp;R&amp;D</oddFooter>
  </headerFooter>
  <drawing r:id="rId2"/>
</worksheet>
</file>

<file path=xl/worksheets/sheet22.xml><?xml version="1.0" encoding="utf-8"?>
<worksheet xmlns="http://schemas.openxmlformats.org/spreadsheetml/2006/main" xmlns:r="http://schemas.openxmlformats.org/officeDocument/2006/relationships">
  <sheetPr codeName="Sheet88">
    <tabColor rgb="FF00B050"/>
    <pageSetUpPr fitToPage="1"/>
  </sheetPr>
  <dimension ref="A1:Z232"/>
  <sheetViews>
    <sheetView workbookViewId="0">
      <pane ySplit="3" topLeftCell="A4" activePane="bottomLeft" state="frozen"/>
      <selection pane="bottomLeft"/>
    </sheetView>
  </sheetViews>
  <sheetFormatPr defaultRowHeight="12.75"/>
  <cols>
    <col min="1" max="1" width="12.7109375" style="127" customWidth="1"/>
    <col min="2" max="4" width="12.7109375" style="127" hidden="1" customWidth="1"/>
    <col min="5" max="7" width="12.7109375" style="127" customWidth="1"/>
    <col min="8" max="8" width="12.7109375" style="178" customWidth="1"/>
    <col min="9" max="9" width="12.7109375" style="181" customWidth="1"/>
    <col min="10" max="10" width="12.7109375" style="221" customWidth="1"/>
    <col min="11" max="12" width="12.7109375" style="181" customWidth="1"/>
    <col min="13" max="13" width="12.7109375" style="128" customWidth="1"/>
    <col min="14" max="14" width="12.7109375" style="130" customWidth="1"/>
    <col min="15" max="16" width="12.7109375" style="174" customWidth="1"/>
    <col min="17" max="17" width="12.7109375" style="130" customWidth="1"/>
    <col min="18" max="19" width="12.7109375" style="174" customWidth="1"/>
    <col min="20" max="20" width="12.7109375" style="88" customWidth="1"/>
    <col min="21" max="22" width="19" style="88" customWidth="1"/>
    <col min="23" max="23" width="19" style="174" customWidth="1"/>
    <col min="24" max="24" width="43.140625" style="174" customWidth="1"/>
    <col min="25" max="25" width="16.7109375" style="73" customWidth="1"/>
    <col min="26" max="16384" width="9.140625" style="73"/>
  </cols>
  <sheetData>
    <row r="1" spans="1:26">
      <c r="A1" s="82" t="s">
        <v>152</v>
      </c>
    </row>
    <row r="2" spans="1:26" ht="26.25" thickBot="1">
      <c r="A2" s="82"/>
      <c r="E2" s="191" t="s">
        <v>12</v>
      </c>
      <c r="I2" s="178"/>
      <c r="J2" s="206"/>
      <c r="K2" s="178"/>
      <c r="L2" s="178"/>
      <c r="O2" s="192" t="s">
        <v>13</v>
      </c>
    </row>
    <row r="3" spans="1:26" ht="51.75" thickBot="1">
      <c r="A3" s="131" t="s">
        <v>6</v>
      </c>
      <c r="B3" s="90" t="s">
        <v>8</v>
      </c>
      <c r="C3" s="132" t="s">
        <v>15</v>
      </c>
      <c r="D3" s="133" t="s">
        <v>14</v>
      </c>
      <c r="E3" s="207" t="s">
        <v>3</v>
      </c>
      <c r="F3" s="208" t="s">
        <v>4</v>
      </c>
      <c r="G3" s="208" t="s">
        <v>5</v>
      </c>
      <c r="H3" s="209" t="s">
        <v>0</v>
      </c>
      <c r="I3" s="209" t="s">
        <v>1</v>
      </c>
      <c r="J3" s="210" t="s">
        <v>2</v>
      </c>
      <c r="K3" s="345" t="s">
        <v>126</v>
      </c>
      <c r="L3" s="164" t="s">
        <v>127</v>
      </c>
      <c r="M3" s="136"/>
      <c r="N3" s="143" t="s">
        <v>14</v>
      </c>
      <c r="O3" s="313" t="s">
        <v>3</v>
      </c>
      <c r="P3" s="314" t="s">
        <v>4</v>
      </c>
      <c r="Q3" s="315" t="s">
        <v>5</v>
      </c>
      <c r="R3" s="314" t="s">
        <v>9</v>
      </c>
      <c r="S3" s="314" t="s">
        <v>10</v>
      </c>
      <c r="T3" s="298" t="s">
        <v>11</v>
      </c>
      <c r="U3" s="313" t="s">
        <v>114</v>
      </c>
      <c r="V3" s="314" t="s">
        <v>163</v>
      </c>
      <c r="W3" s="314" t="s">
        <v>126</v>
      </c>
      <c r="X3" s="344" t="s">
        <v>127</v>
      </c>
      <c r="Y3" s="339"/>
      <c r="Z3" s="120"/>
    </row>
    <row r="4" spans="1:26">
      <c r="A4" s="95">
        <v>37437</v>
      </c>
      <c r="B4" s="137">
        <f>MONTH(MONTH(A4)&amp;0)</f>
        <v>2</v>
      </c>
      <c r="C4" s="115" t="str">
        <f>IF(B4=4,"dec",IF(B4=1,"Mar", IF(B4=2,"June",IF(B4=3,"Sep",""))))&amp;YEAR(A4)</f>
        <v>June2002</v>
      </c>
      <c r="D4" s="115">
        <f>DATEVALUE(C4)</f>
        <v>37408</v>
      </c>
      <c r="E4" s="211"/>
      <c r="F4" s="177"/>
      <c r="G4" s="177"/>
      <c r="I4" s="178"/>
      <c r="J4" s="212"/>
      <c r="K4" s="165"/>
      <c r="L4" s="166"/>
      <c r="N4" s="145">
        <v>37408</v>
      </c>
      <c r="O4" s="167"/>
      <c r="P4" s="335" t="e">
        <f>IF(SUMIF($D$4:$D$220,N4,$F$4:$F$220)=0,NA(),SUMIF($D$4:$D$220,N4,$F$4:$F$220))</f>
        <v>#N/A</v>
      </c>
      <c r="Q4" s="336" t="e">
        <f>IF(SUMIF($D$4:$D$220,N4,$G$4:$G$220)=0,NA(),SUMIF($D$4:$D$220,N4,$G$4:$G$220))</f>
        <v>#N/A</v>
      </c>
      <c r="R4" s="335" t="e">
        <f t="shared" ref="R4:R35" si="0">IF(SUMIF($D$4:$D$220,N4,$H$4:$H$220)=0,NA(),SUMIF($D$4:$D$220,N4,$H$4:$H$220))</f>
        <v>#N/A</v>
      </c>
      <c r="S4" s="335" t="e">
        <f t="shared" ref="S4:S35" si="1">IF(SUMIF($D$4:$D$220,N4,$I$4:$I$220)=0,NA(),SUMIF($D$4:$D$220,N4,$I$4:$I$220))</f>
        <v>#N/A</v>
      </c>
      <c r="T4" s="148" t="e">
        <f t="shared" ref="T4:T35" si="2">IF(SUMIF($D$4:$D$220,N4,$J$4:$J$220)=0,NA(),SUMIF($D$4:$D$220,N4,$J$4:$J$220))</f>
        <v>#N/A</v>
      </c>
      <c r="U4" s="340" t="e">
        <f>P4/O4</f>
        <v>#N/A</v>
      </c>
      <c r="V4" s="213"/>
      <c r="W4" s="172" t="e">
        <f>IF(SUMIF($D$4:$D$220,N4,$K$4:$K$220)=0,NA(),SUMIF($D$4:$D$220,N4,$K$4:$K$220))</f>
        <v>#N/A</v>
      </c>
      <c r="X4" s="169" t="e">
        <f>IF(SUMIF($D$4:$D$220,N4,$L$4:$L$220)=0,NA(),SUMIF($D$4:$D$220,N4,$L$4:$L$220))</f>
        <v>#N/A</v>
      </c>
    </row>
    <row r="5" spans="1:26">
      <c r="A5" s="102">
        <v>37468</v>
      </c>
      <c r="B5" s="137">
        <f t="shared" ref="B5:B68" si="3">MONTH(MONTH(A5)&amp;0)</f>
        <v>3</v>
      </c>
      <c r="C5" s="115" t="str">
        <f t="shared" ref="C5:C68" si="4">IF(B5=4,"dec",IF(B5=1,"Mar", IF(B5=2,"June",IF(B5=3,"Sep",""))))&amp;YEAR(A5)</f>
        <v>Sep2002</v>
      </c>
      <c r="D5" s="115">
        <f t="shared" ref="D5:D68" si="5">DATEVALUE(C5)</f>
        <v>37500</v>
      </c>
      <c r="E5" s="214">
        <v>4449638.4400000004</v>
      </c>
      <c r="F5" s="215">
        <v>2513981.65</v>
      </c>
      <c r="G5" s="177"/>
      <c r="I5" s="178"/>
      <c r="J5" s="212"/>
      <c r="K5" s="165">
        <f t="shared" ref="K5:K68" si="6">E5-F5</f>
        <v>1935656.7900000005</v>
      </c>
      <c r="L5" s="166"/>
      <c r="N5" s="149">
        <v>37500</v>
      </c>
      <c r="O5" s="168">
        <f t="shared" ref="O5:O68" si="7">IF(SUMIF($D$4:$D$220,N5,$E$4:$E$220)=0,NA(),SUMIF($D$4:$D$220,N5,$E$4:$E$220))</f>
        <v>12076069.35</v>
      </c>
      <c r="P5" s="172">
        <f>IF(SUMIF($D$4:$D$220,N5,$F$4:$F$220)=0,NA(),SUMIF($D$4:$D$220,N5,$F$4:$F$220))</f>
        <v>7706075.3400000008</v>
      </c>
      <c r="Q5" s="173" t="e">
        <f t="shared" ref="Q5:Q68" si="8">IF(SUMIF($D$4:$D$220,N5,$G$4:$G$220)=0,NA(),SUMIF($D$4:$D$220,N5,$G$4:$G$220))</f>
        <v>#N/A</v>
      </c>
      <c r="R5" s="172" t="e">
        <f t="shared" si="0"/>
        <v>#N/A</v>
      </c>
      <c r="S5" s="172" t="e">
        <f t="shared" si="1"/>
        <v>#N/A</v>
      </c>
      <c r="T5" s="151" t="e">
        <f t="shared" si="2"/>
        <v>#N/A</v>
      </c>
      <c r="U5" s="340">
        <f t="shared" ref="U5:U68" si="9">P5/O5</f>
        <v>0.63812778120556268</v>
      </c>
      <c r="V5" s="213"/>
      <c r="W5" s="172">
        <f t="shared" ref="W5:W68" si="10">IF(SUMIF($D$4:$D$220,N5,$K$4:$K$220)=0,NA(),SUMIF($D$4:$D$220,N5,$K$4:$K$220))</f>
        <v>4369994.01</v>
      </c>
      <c r="X5" s="169" t="e">
        <f t="shared" ref="X5:X68" si="11">IF(SUMIF($D$4:$D$220,N5,$L$4:$L$220)=0,NA(),SUMIF($D$4:$D$220,N5,$L$4:$L$220))</f>
        <v>#N/A</v>
      </c>
    </row>
    <row r="6" spans="1:26">
      <c r="A6" s="95">
        <v>37499</v>
      </c>
      <c r="B6" s="137">
        <f t="shared" si="3"/>
        <v>3</v>
      </c>
      <c r="C6" s="115" t="str">
        <f t="shared" si="4"/>
        <v>Sep2002</v>
      </c>
      <c r="D6" s="115">
        <f t="shared" si="5"/>
        <v>37500</v>
      </c>
      <c r="E6" s="214">
        <v>3600713.07</v>
      </c>
      <c r="F6" s="215">
        <v>2483595.9900000002</v>
      </c>
      <c r="G6" s="177"/>
      <c r="I6" s="178"/>
      <c r="J6" s="212"/>
      <c r="K6" s="165">
        <f t="shared" si="6"/>
        <v>1117117.0799999996</v>
      </c>
      <c r="L6" s="166"/>
      <c r="N6" s="149">
        <v>37591</v>
      </c>
      <c r="O6" s="168">
        <f t="shared" si="7"/>
        <v>11501303.689999999</v>
      </c>
      <c r="P6" s="172">
        <f t="shared" ref="P6:P68" si="12">IF(SUMIF($D$4:$D$220,N6,$F$4:$F$220)=0,NA(),SUMIF($D$4:$D$220,N6,$F$4:$F$220))</f>
        <v>8347969.4800000004</v>
      </c>
      <c r="Q6" s="173" t="e">
        <f t="shared" si="8"/>
        <v>#N/A</v>
      </c>
      <c r="R6" s="172" t="e">
        <f t="shared" si="0"/>
        <v>#N/A</v>
      </c>
      <c r="S6" s="172" t="e">
        <f t="shared" si="1"/>
        <v>#N/A</v>
      </c>
      <c r="T6" s="151" t="e">
        <f t="shared" si="2"/>
        <v>#N/A</v>
      </c>
      <c r="U6" s="340">
        <f t="shared" si="9"/>
        <v>0.72582810653528629</v>
      </c>
      <c r="V6" s="213"/>
      <c r="W6" s="172">
        <f t="shared" si="10"/>
        <v>3153334.2099999995</v>
      </c>
      <c r="X6" s="169" t="e">
        <f t="shared" si="11"/>
        <v>#N/A</v>
      </c>
    </row>
    <row r="7" spans="1:26">
      <c r="A7" s="102">
        <v>37529</v>
      </c>
      <c r="B7" s="137">
        <f t="shared" si="3"/>
        <v>3</v>
      </c>
      <c r="C7" s="115" t="str">
        <f t="shared" si="4"/>
        <v>Sep2002</v>
      </c>
      <c r="D7" s="115">
        <f t="shared" si="5"/>
        <v>37500</v>
      </c>
      <c r="E7" s="214">
        <v>4025717.84</v>
      </c>
      <c r="F7" s="215">
        <v>2708497.7</v>
      </c>
      <c r="G7" s="177"/>
      <c r="I7" s="178"/>
      <c r="J7" s="212"/>
      <c r="K7" s="165">
        <f t="shared" si="6"/>
        <v>1317220.1399999997</v>
      </c>
      <c r="L7" s="166"/>
      <c r="N7" s="149">
        <v>37681</v>
      </c>
      <c r="O7" s="168">
        <f t="shared" si="7"/>
        <v>11484786.800000001</v>
      </c>
      <c r="P7" s="172">
        <f t="shared" si="12"/>
        <v>8714213.5</v>
      </c>
      <c r="Q7" s="173" t="e">
        <f t="shared" si="8"/>
        <v>#N/A</v>
      </c>
      <c r="R7" s="172" t="e">
        <f t="shared" si="0"/>
        <v>#N/A</v>
      </c>
      <c r="S7" s="172" t="e">
        <f t="shared" si="1"/>
        <v>#N/A</v>
      </c>
      <c r="T7" s="151" t="e">
        <f t="shared" si="2"/>
        <v>#N/A</v>
      </c>
      <c r="U7" s="340">
        <f t="shared" si="9"/>
        <v>0.7587614512791826</v>
      </c>
      <c r="V7" s="213"/>
      <c r="W7" s="172">
        <f t="shared" si="10"/>
        <v>2770573.3000000003</v>
      </c>
      <c r="X7" s="169" t="e">
        <f t="shared" si="11"/>
        <v>#N/A</v>
      </c>
    </row>
    <row r="8" spans="1:26">
      <c r="A8" s="95">
        <v>37560</v>
      </c>
      <c r="B8" s="137">
        <f t="shared" si="3"/>
        <v>4</v>
      </c>
      <c r="C8" s="115" t="str">
        <f t="shared" si="4"/>
        <v>dec2002</v>
      </c>
      <c r="D8" s="115">
        <f t="shared" si="5"/>
        <v>37591</v>
      </c>
      <c r="E8" s="214">
        <v>4426674.0599999996</v>
      </c>
      <c r="F8" s="215">
        <v>2673498.87</v>
      </c>
      <c r="G8" s="177"/>
      <c r="I8" s="178"/>
      <c r="J8" s="212"/>
      <c r="K8" s="165">
        <f t="shared" si="6"/>
        <v>1753175.1899999995</v>
      </c>
      <c r="L8" s="166"/>
      <c r="N8" s="149">
        <v>37773</v>
      </c>
      <c r="O8" s="168">
        <f t="shared" si="7"/>
        <v>12061909.699999999</v>
      </c>
      <c r="P8" s="172">
        <f t="shared" si="12"/>
        <v>9162106.0800000001</v>
      </c>
      <c r="Q8" s="173" t="e">
        <f t="shared" si="8"/>
        <v>#N/A</v>
      </c>
      <c r="R8" s="172" t="e">
        <f t="shared" si="0"/>
        <v>#N/A</v>
      </c>
      <c r="S8" s="172" t="e">
        <f t="shared" si="1"/>
        <v>#N/A</v>
      </c>
      <c r="T8" s="151" t="e">
        <f t="shared" si="2"/>
        <v>#N/A</v>
      </c>
      <c r="U8" s="340">
        <f t="shared" si="9"/>
        <v>0.75959000754250383</v>
      </c>
      <c r="V8" s="213"/>
      <c r="W8" s="172">
        <f t="shared" si="10"/>
        <v>2899803.6199999996</v>
      </c>
      <c r="X8" s="169" t="e">
        <f t="shared" si="11"/>
        <v>#N/A</v>
      </c>
    </row>
    <row r="9" spans="1:26">
      <c r="A9" s="102">
        <v>37590</v>
      </c>
      <c r="B9" s="137">
        <f t="shared" si="3"/>
        <v>4</v>
      </c>
      <c r="C9" s="115" t="str">
        <f t="shared" si="4"/>
        <v>dec2002</v>
      </c>
      <c r="D9" s="115">
        <f t="shared" si="5"/>
        <v>37591</v>
      </c>
      <c r="E9" s="214">
        <v>3818986.94</v>
      </c>
      <c r="F9" s="215">
        <v>2973904.03</v>
      </c>
      <c r="G9" s="177"/>
      <c r="I9" s="178"/>
      <c r="J9" s="212"/>
      <c r="K9" s="165">
        <f t="shared" si="6"/>
        <v>845082.91000000015</v>
      </c>
      <c r="L9" s="166"/>
      <c r="N9" s="149">
        <v>37865</v>
      </c>
      <c r="O9" s="168">
        <f t="shared" si="7"/>
        <v>14247240.989999998</v>
      </c>
      <c r="P9" s="172">
        <f t="shared" si="12"/>
        <v>10121277.82</v>
      </c>
      <c r="Q9" s="173" t="e">
        <f t="shared" si="8"/>
        <v>#N/A</v>
      </c>
      <c r="R9" s="172" t="e">
        <f t="shared" si="0"/>
        <v>#N/A</v>
      </c>
      <c r="S9" s="172" t="e">
        <f t="shared" si="1"/>
        <v>#N/A</v>
      </c>
      <c r="T9" s="151" t="e">
        <f t="shared" si="2"/>
        <v>#N/A</v>
      </c>
      <c r="U9" s="340">
        <f t="shared" si="9"/>
        <v>0.71040265459846075</v>
      </c>
      <c r="V9" s="213"/>
      <c r="W9" s="172">
        <f t="shared" si="10"/>
        <v>4125963.169999999</v>
      </c>
      <c r="X9" s="169" t="e">
        <f t="shared" si="11"/>
        <v>#N/A</v>
      </c>
    </row>
    <row r="10" spans="1:26">
      <c r="A10" s="95">
        <v>37621</v>
      </c>
      <c r="B10" s="137">
        <f t="shared" si="3"/>
        <v>4</v>
      </c>
      <c r="C10" s="115" t="str">
        <f t="shared" si="4"/>
        <v>dec2002</v>
      </c>
      <c r="D10" s="115">
        <f t="shared" si="5"/>
        <v>37591</v>
      </c>
      <c r="E10" s="214">
        <v>3255642.69</v>
      </c>
      <c r="F10" s="215">
        <v>2700566.58</v>
      </c>
      <c r="G10" s="177"/>
      <c r="I10" s="178"/>
      <c r="J10" s="212"/>
      <c r="K10" s="165">
        <f t="shared" si="6"/>
        <v>555076.10999999987</v>
      </c>
      <c r="L10" s="166"/>
      <c r="N10" s="149">
        <v>37956</v>
      </c>
      <c r="O10" s="168">
        <f t="shared" si="7"/>
        <v>11721993.739999998</v>
      </c>
      <c r="P10" s="172">
        <f t="shared" si="12"/>
        <v>9319871.620000001</v>
      </c>
      <c r="Q10" s="173" t="e">
        <f t="shared" si="8"/>
        <v>#N/A</v>
      </c>
      <c r="R10" s="172" t="e">
        <f t="shared" si="0"/>
        <v>#N/A</v>
      </c>
      <c r="S10" s="172" t="e">
        <f t="shared" si="1"/>
        <v>#N/A</v>
      </c>
      <c r="T10" s="151" t="e">
        <f t="shared" si="2"/>
        <v>#N/A</v>
      </c>
      <c r="U10" s="340">
        <f t="shared" si="9"/>
        <v>0.79507563531594261</v>
      </c>
      <c r="V10" s="213"/>
      <c r="W10" s="172">
        <f t="shared" si="10"/>
        <v>2402122.1199999996</v>
      </c>
      <c r="X10" s="169" t="e">
        <f t="shared" si="11"/>
        <v>#N/A</v>
      </c>
    </row>
    <row r="11" spans="1:26">
      <c r="A11" s="102">
        <v>37652</v>
      </c>
      <c r="B11" s="137">
        <f t="shared" si="3"/>
        <v>1</v>
      </c>
      <c r="C11" s="115" t="str">
        <f t="shared" si="4"/>
        <v>Mar2003</v>
      </c>
      <c r="D11" s="115">
        <f t="shared" si="5"/>
        <v>37681</v>
      </c>
      <c r="E11" s="214">
        <v>3748738.29</v>
      </c>
      <c r="F11" s="215">
        <v>2634962.34</v>
      </c>
      <c r="G11" s="177"/>
      <c r="I11" s="178"/>
      <c r="J11" s="212"/>
      <c r="K11" s="165">
        <f t="shared" si="6"/>
        <v>1113775.9500000002</v>
      </c>
      <c r="L11" s="166"/>
      <c r="N11" s="149">
        <v>38047</v>
      </c>
      <c r="O11" s="168">
        <f t="shared" si="7"/>
        <v>13491491.830000002</v>
      </c>
      <c r="P11" s="172">
        <f t="shared" si="12"/>
        <v>9619880.1499999985</v>
      </c>
      <c r="Q11" s="173" t="e">
        <f t="shared" si="8"/>
        <v>#N/A</v>
      </c>
      <c r="R11" s="172" t="e">
        <f t="shared" si="0"/>
        <v>#N/A</v>
      </c>
      <c r="S11" s="172" t="e">
        <f t="shared" si="1"/>
        <v>#N/A</v>
      </c>
      <c r="T11" s="151" t="e">
        <f t="shared" si="2"/>
        <v>#N/A</v>
      </c>
      <c r="U11" s="340">
        <f t="shared" si="9"/>
        <v>0.71303309309419771</v>
      </c>
      <c r="V11" s="213"/>
      <c r="W11" s="172">
        <f t="shared" si="10"/>
        <v>3871611.68</v>
      </c>
      <c r="X11" s="169" t="e">
        <f t="shared" si="11"/>
        <v>#N/A</v>
      </c>
    </row>
    <row r="12" spans="1:26">
      <c r="A12" s="95">
        <v>37680</v>
      </c>
      <c r="B12" s="137">
        <f t="shared" si="3"/>
        <v>1</v>
      </c>
      <c r="C12" s="115" t="str">
        <f t="shared" si="4"/>
        <v>Mar2003</v>
      </c>
      <c r="D12" s="115">
        <f t="shared" si="5"/>
        <v>37681</v>
      </c>
      <c r="E12" s="214">
        <v>4070356.56</v>
      </c>
      <c r="F12" s="215">
        <v>3046272.96</v>
      </c>
      <c r="G12" s="177"/>
      <c r="I12" s="178"/>
      <c r="J12" s="212"/>
      <c r="K12" s="165">
        <f t="shared" si="6"/>
        <v>1024083.6000000001</v>
      </c>
      <c r="L12" s="166"/>
      <c r="N12" s="149">
        <v>38139</v>
      </c>
      <c r="O12" s="168">
        <f t="shared" si="7"/>
        <v>12924154.23</v>
      </c>
      <c r="P12" s="172">
        <f t="shared" si="12"/>
        <v>10025002.58</v>
      </c>
      <c r="Q12" s="173" t="e">
        <f t="shared" si="8"/>
        <v>#N/A</v>
      </c>
      <c r="R12" s="172" t="e">
        <f t="shared" si="0"/>
        <v>#N/A</v>
      </c>
      <c r="S12" s="172" t="e">
        <f t="shared" si="1"/>
        <v>#N/A</v>
      </c>
      <c r="T12" s="151" t="e">
        <f t="shared" si="2"/>
        <v>#N/A</v>
      </c>
      <c r="U12" s="340">
        <f t="shared" si="9"/>
        <v>0.77567958425701944</v>
      </c>
      <c r="V12" s="213"/>
      <c r="W12" s="172">
        <f t="shared" si="10"/>
        <v>2899151.6499999994</v>
      </c>
      <c r="X12" s="169" t="e">
        <f t="shared" si="11"/>
        <v>#N/A</v>
      </c>
    </row>
    <row r="13" spans="1:26">
      <c r="A13" s="102">
        <v>37711</v>
      </c>
      <c r="B13" s="137">
        <f t="shared" si="3"/>
        <v>1</v>
      </c>
      <c r="C13" s="115" t="str">
        <f t="shared" si="4"/>
        <v>Mar2003</v>
      </c>
      <c r="D13" s="115">
        <f t="shared" si="5"/>
        <v>37681</v>
      </c>
      <c r="E13" s="214">
        <v>3665691.95</v>
      </c>
      <c r="F13" s="215">
        <v>3032978.2</v>
      </c>
      <c r="G13" s="177"/>
      <c r="I13" s="178"/>
      <c r="J13" s="212"/>
      <c r="K13" s="165">
        <f t="shared" si="6"/>
        <v>632713.75</v>
      </c>
      <c r="L13" s="166"/>
      <c r="N13" s="149">
        <v>38231</v>
      </c>
      <c r="O13" s="168">
        <f t="shared" si="7"/>
        <v>13267603.330000002</v>
      </c>
      <c r="P13" s="172">
        <f t="shared" si="12"/>
        <v>9988337.5099999998</v>
      </c>
      <c r="Q13" s="173">
        <f t="shared" si="8"/>
        <v>872</v>
      </c>
      <c r="R13" s="172" t="e">
        <f t="shared" si="0"/>
        <v>#N/A</v>
      </c>
      <c r="S13" s="172" t="e">
        <f t="shared" si="1"/>
        <v>#N/A</v>
      </c>
      <c r="T13" s="151" t="e">
        <f t="shared" si="2"/>
        <v>#N/A</v>
      </c>
      <c r="U13" s="340">
        <f t="shared" si="9"/>
        <v>0.75283660971495125</v>
      </c>
      <c r="V13" s="213"/>
      <c r="W13" s="172">
        <f t="shared" si="10"/>
        <v>3279265.82</v>
      </c>
      <c r="X13" s="169" t="e">
        <f t="shared" si="11"/>
        <v>#N/A</v>
      </c>
    </row>
    <row r="14" spans="1:26">
      <c r="A14" s="95">
        <v>37741</v>
      </c>
      <c r="B14" s="137">
        <f t="shared" si="3"/>
        <v>2</v>
      </c>
      <c r="C14" s="115" t="str">
        <f t="shared" si="4"/>
        <v>June2003</v>
      </c>
      <c r="D14" s="115">
        <f t="shared" si="5"/>
        <v>37773</v>
      </c>
      <c r="E14" s="214">
        <v>3746789.18</v>
      </c>
      <c r="F14" s="215">
        <v>2769516.78</v>
      </c>
      <c r="G14" s="177"/>
      <c r="I14" s="178"/>
      <c r="J14" s="212"/>
      <c r="K14" s="165">
        <f t="shared" si="6"/>
        <v>977272.40000000037</v>
      </c>
      <c r="L14" s="166"/>
      <c r="N14" s="149">
        <v>38322</v>
      </c>
      <c r="O14" s="168">
        <f t="shared" si="7"/>
        <v>13198495.66</v>
      </c>
      <c r="P14" s="172">
        <f t="shared" si="12"/>
        <v>10116092.140000001</v>
      </c>
      <c r="Q14" s="173">
        <f t="shared" si="8"/>
        <v>757</v>
      </c>
      <c r="R14" s="172" t="e">
        <f t="shared" si="0"/>
        <v>#N/A</v>
      </c>
      <c r="S14" s="172" t="e">
        <f t="shared" si="1"/>
        <v>#N/A</v>
      </c>
      <c r="T14" s="151" t="e">
        <f t="shared" si="2"/>
        <v>#N/A</v>
      </c>
      <c r="U14" s="340">
        <f t="shared" si="9"/>
        <v>0.76645796616491069</v>
      </c>
      <c r="V14" s="213"/>
      <c r="W14" s="172">
        <f t="shared" si="10"/>
        <v>3082403.52</v>
      </c>
      <c r="X14" s="169" t="e">
        <f t="shared" si="11"/>
        <v>#N/A</v>
      </c>
    </row>
    <row r="15" spans="1:26">
      <c r="A15" s="102">
        <v>37772</v>
      </c>
      <c r="B15" s="137">
        <f t="shared" si="3"/>
        <v>2</v>
      </c>
      <c r="C15" s="115" t="str">
        <f t="shared" si="4"/>
        <v>June2003</v>
      </c>
      <c r="D15" s="115">
        <f t="shared" si="5"/>
        <v>37773</v>
      </c>
      <c r="E15" s="214">
        <v>4469600.26</v>
      </c>
      <c r="F15" s="215">
        <v>3507359.66</v>
      </c>
      <c r="G15" s="177"/>
      <c r="I15" s="178"/>
      <c r="J15" s="212"/>
      <c r="K15" s="165">
        <f t="shared" si="6"/>
        <v>962240.59999999963</v>
      </c>
      <c r="L15" s="166"/>
      <c r="N15" s="149">
        <v>38412</v>
      </c>
      <c r="O15" s="168">
        <f t="shared" si="7"/>
        <v>12853386</v>
      </c>
      <c r="P15" s="172">
        <f t="shared" si="12"/>
        <v>9357044.5999999996</v>
      </c>
      <c r="Q15" s="173">
        <f t="shared" si="8"/>
        <v>621</v>
      </c>
      <c r="R15" s="172" t="e">
        <f t="shared" si="0"/>
        <v>#N/A</v>
      </c>
      <c r="S15" s="172" t="e">
        <f t="shared" si="1"/>
        <v>#N/A</v>
      </c>
      <c r="T15" s="151" t="e">
        <f t="shared" si="2"/>
        <v>#N/A</v>
      </c>
      <c r="U15" s="340">
        <f t="shared" si="9"/>
        <v>0.72798285214495229</v>
      </c>
      <c r="V15" s="213"/>
      <c r="W15" s="172">
        <f t="shared" si="10"/>
        <v>3496341.4</v>
      </c>
      <c r="X15" s="169" t="e">
        <f t="shared" si="11"/>
        <v>#N/A</v>
      </c>
    </row>
    <row r="16" spans="1:26">
      <c r="A16" s="95">
        <v>37802</v>
      </c>
      <c r="B16" s="137">
        <f t="shared" si="3"/>
        <v>2</v>
      </c>
      <c r="C16" s="115" t="str">
        <f t="shared" si="4"/>
        <v>June2003</v>
      </c>
      <c r="D16" s="115">
        <f t="shared" si="5"/>
        <v>37773</v>
      </c>
      <c r="E16" s="214">
        <v>3845520.26</v>
      </c>
      <c r="F16" s="215">
        <v>2885229.64</v>
      </c>
      <c r="G16" s="177"/>
      <c r="I16" s="178"/>
      <c r="J16" s="212"/>
      <c r="K16" s="165">
        <f t="shared" si="6"/>
        <v>960290.61999999965</v>
      </c>
      <c r="L16" s="166"/>
      <c r="N16" s="149">
        <v>38504</v>
      </c>
      <c r="O16" s="168">
        <f t="shared" si="7"/>
        <v>12862087.470000001</v>
      </c>
      <c r="P16" s="172">
        <f t="shared" si="12"/>
        <v>10105840.469999999</v>
      </c>
      <c r="Q16" s="173">
        <f t="shared" si="8"/>
        <v>688</v>
      </c>
      <c r="R16" s="172" t="e">
        <f t="shared" si="0"/>
        <v>#N/A</v>
      </c>
      <c r="S16" s="172" t="e">
        <f t="shared" si="1"/>
        <v>#N/A</v>
      </c>
      <c r="T16" s="151" t="e">
        <f t="shared" si="2"/>
        <v>#N/A</v>
      </c>
      <c r="U16" s="340">
        <f t="shared" si="9"/>
        <v>0.78570764610108801</v>
      </c>
      <c r="V16" s="213" t="e">
        <f>S16/R16</f>
        <v>#N/A</v>
      </c>
      <c r="W16" s="172">
        <f t="shared" si="10"/>
        <v>2756247</v>
      </c>
      <c r="X16" s="169" t="e">
        <f t="shared" si="11"/>
        <v>#N/A</v>
      </c>
    </row>
    <row r="17" spans="1:24">
      <c r="A17" s="102">
        <v>37833</v>
      </c>
      <c r="B17" s="137">
        <f t="shared" si="3"/>
        <v>3</v>
      </c>
      <c r="C17" s="115" t="str">
        <f t="shared" si="4"/>
        <v>Sep2003</v>
      </c>
      <c r="D17" s="115">
        <f t="shared" si="5"/>
        <v>37865</v>
      </c>
      <c r="E17" s="214">
        <v>4751684.0999999996</v>
      </c>
      <c r="F17" s="215">
        <v>3280207.89</v>
      </c>
      <c r="G17" s="177"/>
      <c r="I17" s="178"/>
      <c r="J17" s="212"/>
      <c r="K17" s="165">
        <f t="shared" si="6"/>
        <v>1471476.2099999995</v>
      </c>
      <c r="L17" s="166"/>
      <c r="N17" s="149">
        <v>38596</v>
      </c>
      <c r="O17" s="168">
        <f t="shared" si="7"/>
        <v>13532111.649999999</v>
      </c>
      <c r="P17" s="172">
        <f t="shared" si="12"/>
        <v>10162957.949999999</v>
      </c>
      <c r="Q17" s="173">
        <f t="shared" si="8"/>
        <v>732</v>
      </c>
      <c r="R17" s="172" t="e">
        <f t="shared" si="0"/>
        <v>#N/A</v>
      </c>
      <c r="S17" s="172" t="e">
        <f t="shared" si="1"/>
        <v>#N/A</v>
      </c>
      <c r="T17" s="151" t="e">
        <f t="shared" si="2"/>
        <v>#N/A</v>
      </c>
      <c r="U17" s="340">
        <f t="shared" si="9"/>
        <v>0.7510252806700719</v>
      </c>
      <c r="V17" s="213" t="e">
        <f t="shared" ref="V17:V76" si="13">S17/R17</f>
        <v>#N/A</v>
      </c>
      <c r="W17" s="172">
        <f t="shared" si="10"/>
        <v>3369153.6999999997</v>
      </c>
      <c r="X17" s="169" t="e">
        <f t="shared" si="11"/>
        <v>#N/A</v>
      </c>
    </row>
    <row r="18" spans="1:24">
      <c r="A18" s="95">
        <v>37864</v>
      </c>
      <c r="B18" s="137">
        <f t="shared" si="3"/>
        <v>3</v>
      </c>
      <c r="C18" s="115" t="str">
        <f t="shared" si="4"/>
        <v>Sep2003</v>
      </c>
      <c r="D18" s="115">
        <f t="shared" si="5"/>
        <v>37865</v>
      </c>
      <c r="E18" s="214">
        <v>4979966.42</v>
      </c>
      <c r="F18" s="215">
        <v>3556780.89</v>
      </c>
      <c r="G18" s="177"/>
      <c r="I18" s="178"/>
      <c r="J18" s="212"/>
      <c r="K18" s="165">
        <f t="shared" si="6"/>
        <v>1423185.5299999998</v>
      </c>
      <c r="L18" s="166"/>
      <c r="N18" s="149">
        <v>38687</v>
      </c>
      <c r="O18" s="168">
        <f t="shared" si="7"/>
        <v>11977712.359999999</v>
      </c>
      <c r="P18" s="172">
        <f t="shared" si="12"/>
        <v>10090031.75</v>
      </c>
      <c r="Q18" s="173">
        <f t="shared" si="8"/>
        <v>638</v>
      </c>
      <c r="R18" s="172" t="e">
        <f t="shared" si="0"/>
        <v>#N/A</v>
      </c>
      <c r="S18" s="172" t="e">
        <f t="shared" si="1"/>
        <v>#N/A</v>
      </c>
      <c r="T18" s="151" t="e">
        <f t="shared" si="2"/>
        <v>#N/A</v>
      </c>
      <c r="U18" s="340">
        <f t="shared" si="9"/>
        <v>0.84240057255808076</v>
      </c>
      <c r="V18" s="213" t="e">
        <f t="shared" si="13"/>
        <v>#N/A</v>
      </c>
      <c r="W18" s="172">
        <f t="shared" si="10"/>
        <v>1887680.6100000003</v>
      </c>
      <c r="X18" s="169" t="e">
        <f t="shared" si="11"/>
        <v>#N/A</v>
      </c>
    </row>
    <row r="19" spans="1:24">
      <c r="A19" s="102">
        <v>37894</v>
      </c>
      <c r="B19" s="137">
        <f t="shared" si="3"/>
        <v>3</v>
      </c>
      <c r="C19" s="115" t="str">
        <f t="shared" si="4"/>
        <v>Sep2003</v>
      </c>
      <c r="D19" s="115">
        <f t="shared" si="5"/>
        <v>37865</v>
      </c>
      <c r="E19" s="214">
        <v>4515590.47</v>
      </c>
      <c r="F19" s="215">
        <v>3284289.04</v>
      </c>
      <c r="G19" s="177"/>
      <c r="I19" s="178"/>
      <c r="J19" s="212"/>
      <c r="K19" s="165">
        <f t="shared" si="6"/>
        <v>1231301.4299999997</v>
      </c>
      <c r="L19" s="166"/>
      <c r="N19" s="149">
        <v>38777</v>
      </c>
      <c r="O19" s="168">
        <f t="shared" si="7"/>
        <v>11791300.16</v>
      </c>
      <c r="P19" s="172">
        <f t="shared" si="12"/>
        <v>9153296.5999999996</v>
      </c>
      <c r="Q19" s="173">
        <f t="shared" si="8"/>
        <v>600</v>
      </c>
      <c r="R19" s="172" t="e">
        <f t="shared" si="0"/>
        <v>#N/A</v>
      </c>
      <c r="S19" s="172" t="e">
        <f t="shared" si="1"/>
        <v>#N/A</v>
      </c>
      <c r="T19" s="151" t="e">
        <f t="shared" si="2"/>
        <v>#N/A</v>
      </c>
      <c r="U19" s="340">
        <f t="shared" si="9"/>
        <v>0.7762754298335155</v>
      </c>
      <c r="V19" s="213" t="e">
        <f t="shared" si="13"/>
        <v>#N/A</v>
      </c>
      <c r="W19" s="172">
        <f t="shared" si="10"/>
        <v>2638003.5599999996</v>
      </c>
      <c r="X19" s="169" t="e">
        <f t="shared" si="11"/>
        <v>#N/A</v>
      </c>
    </row>
    <row r="20" spans="1:24">
      <c r="A20" s="95">
        <v>37925</v>
      </c>
      <c r="B20" s="137">
        <f t="shared" si="3"/>
        <v>4</v>
      </c>
      <c r="C20" s="115" t="str">
        <f t="shared" si="4"/>
        <v>dec2003</v>
      </c>
      <c r="D20" s="115">
        <f t="shared" si="5"/>
        <v>37956</v>
      </c>
      <c r="E20" s="214">
        <v>4494216.08</v>
      </c>
      <c r="F20" s="215">
        <v>3496263.86</v>
      </c>
      <c r="G20" s="177"/>
      <c r="I20" s="178"/>
      <c r="J20" s="212"/>
      <c r="K20" s="165">
        <f t="shared" si="6"/>
        <v>997952.2200000002</v>
      </c>
      <c r="L20" s="166"/>
      <c r="N20" s="149">
        <v>38869</v>
      </c>
      <c r="O20" s="168">
        <f t="shared" si="7"/>
        <v>15151222.009999998</v>
      </c>
      <c r="P20" s="172">
        <f t="shared" si="12"/>
        <v>10057024.15</v>
      </c>
      <c r="Q20" s="173">
        <f t="shared" si="8"/>
        <v>760</v>
      </c>
      <c r="R20" s="172" t="e">
        <f t="shared" si="0"/>
        <v>#N/A</v>
      </c>
      <c r="S20" s="172" t="e">
        <f t="shared" si="1"/>
        <v>#N/A</v>
      </c>
      <c r="T20" s="151" t="e">
        <f t="shared" si="2"/>
        <v>#N/A</v>
      </c>
      <c r="U20" s="340">
        <f t="shared" si="9"/>
        <v>0.66377643620839544</v>
      </c>
      <c r="V20" s="213" t="e">
        <f t="shared" si="13"/>
        <v>#N/A</v>
      </c>
      <c r="W20" s="172">
        <f t="shared" si="10"/>
        <v>5094197.8599999994</v>
      </c>
      <c r="X20" s="169" t="e">
        <f t="shared" si="11"/>
        <v>#N/A</v>
      </c>
    </row>
    <row r="21" spans="1:24">
      <c r="A21" s="102">
        <v>37955</v>
      </c>
      <c r="B21" s="137">
        <f t="shared" si="3"/>
        <v>4</v>
      </c>
      <c r="C21" s="115" t="str">
        <f t="shared" si="4"/>
        <v>dec2003</v>
      </c>
      <c r="D21" s="115">
        <f t="shared" si="5"/>
        <v>37956</v>
      </c>
      <c r="E21" s="214">
        <v>3592152.11</v>
      </c>
      <c r="F21" s="215">
        <v>2935532.04</v>
      </c>
      <c r="G21" s="177"/>
      <c r="I21" s="178"/>
      <c r="J21" s="212"/>
      <c r="K21" s="165">
        <f t="shared" si="6"/>
        <v>656620.06999999983</v>
      </c>
      <c r="L21" s="166"/>
      <c r="N21" s="149">
        <v>38961</v>
      </c>
      <c r="O21" s="168">
        <f t="shared" si="7"/>
        <v>13612693.09</v>
      </c>
      <c r="P21" s="172">
        <f t="shared" si="12"/>
        <v>10562228.029999999</v>
      </c>
      <c r="Q21" s="173">
        <f t="shared" si="8"/>
        <v>880</v>
      </c>
      <c r="R21" s="172" t="e">
        <f t="shared" si="0"/>
        <v>#N/A</v>
      </c>
      <c r="S21" s="172" t="e">
        <f t="shared" si="1"/>
        <v>#N/A</v>
      </c>
      <c r="T21" s="151" t="e">
        <f t="shared" si="2"/>
        <v>#N/A</v>
      </c>
      <c r="U21" s="340">
        <f t="shared" si="9"/>
        <v>0.77591024495800187</v>
      </c>
      <c r="V21" s="213" t="e">
        <f t="shared" si="13"/>
        <v>#N/A</v>
      </c>
      <c r="W21" s="172">
        <f t="shared" si="10"/>
        <v>3050465.06</v>
      </c>
      <c r="X21" s="169" t="e">
        <f t="shared" si="11"/>
        <v>#N/A</v>
      </c>
    </row>
    <row r="22" spans="1:24">
      <c r="A22" s="95">
        <v>37986</v>
      </c>
      <c r="B22" s="137">
        <f t="shared" si="3"/>
        <v>4</v>
      </c>
      <c r="C22" s="115" t="str">
        <f t="shared" si="4"/>
        <v>dec2003</v>
      </c>
      <c r="D22" s="115">
        <f t="shared" si="5"/>
        <v>37956</v>
      </c>
      <c r="E22" s="214">
        <v>3635625.55</v>
      </c>
      <c r="F22" s="215">
        <v>2888075.72</v>
      </c>
      <c r="G22" s="177"/>
      <c r="I22" s="178"/>
      <c r="J22" s="212"/>
      <c r="K22" s="165">
        <f t="shared" si="6"/>
        <v>747549.82999999961</v>
      </c>
      <c r="L22" s="166"/>
      <c r="N22" s="149">
        <v>39052</v>
      </c>
      <c r="O22" s="168">
        <f t="shared" si="7"/>
        <v>12668778.17</v>
      </c>
      <c r="P22" s="172">
        <f t="shared" si="12"/>
        <v>10469568.58</v>
      </c>
      <c r="Q22" s="173">
        <f t="shared" si="8"/>
        <v>777</v>
      </c>
      <c r="R22" s="172" t="e">
        <f t="shared" si="0"/>
        <v>#N/A</v>
      </c>
      <c r="S22" s="172" t="e">
        <f t="shared" si="1"/>
        <v>#N/A</v>
      </c>
      <c r="T22" s="151" t="e">
        <f t="shared" si="2"/>
        <v>#N/A</v>
      </c>
      <c r="U22" s="340">
        <f t="shared" si="9"/>
        <v>0.82640712778381531</v>
      </c>
      <c r="V22" s="213" t="e">
        <f t="shared" si="13"/>
        <v>#N/A</v>
      </c>
      <c r="W22" s="172">
        <f t="shared" si="10"/>
        <v>2199209.5900000003</v>
      </c>
      <c r="X22" s="169" t="e">
        <f t="shared" si="11"/>
        <v>#N/A</v>
      </c>
    </row>
    <row r="23" spans="1:24">
      <c r="A23" s="102">
        <v>38017</v>
      </c>
      <c r="B23" s="137">
        <f t="shared" si="3"/>
        <v>1</v>
      </c>
      <c r="C23" s="115" t="str">
        <f t="shared" si="4"/>
        <v>Mar2004</v>
      </c>
      <c r="D23" s="115">
        <f t="shared" si="5"/>
        <v>38047</v>
      </c>
      <c r="E23" s="214">
        <v>4250350.24</v>
      </c>
      <c r="F23" s="215">
        <v>3054387.48</v>
      </c>
      <c r="G23" s="177"/>
      <c r="I23" s="178"/>
      <c r="J23" s="212"/>
      <c r="K23" s="165">
        <f t="shared" si="6"/>
        <v>1195962.7600000002</v>
      </c>
      <c r="L23" s="166"/>
      <c r="N23" s="149">
        <v>39142</v>
      </c>
      <c r="O23" s="168">
        <f t="shared" si="7"/>
        <v>13630918.409999998</v>
      </c>
      <c r="P23" s="172">
        <f t="shared" si="12"/>
        <v>9874394.0099999998</v>
      </c>
      <c r="Q23" s="173">
        <f t="shared" si="8"/>
        <v>801</v>
      </c>
      <c r="R23" s="172" t="e">
        <f t="shared" si="0"/>
        <v>#N/A</v>
      </c>
      <c r="S23" s="172" t="e">
        <f t="shared" si="1"/>
        <v>#N/A</v>
      </c>
      <c r="T23" s="151" t="e">
        <f t="shared" si="2"/>
        <v>#N/A</v>
      </c>
      <c r="U23" s="340">
        <f t="shared" si="9"/>
        <v>0.72441149693595741</v>
      </c>
      <c r="V23" s="213" t="e">
        <f t="shared" si="13"/>
        <v>#N/A</v>
      </c>
      <c r="W23" s="172">
        <f t="shared" si="10"/>
        <v>3756524.3999999994</v>
      </c>
      <c r="X23" s="169" t="e">
        <f t="shared" si="11"/>
        <v>#N/A</v>
      </c>
    </row>
    <row r="24" spans="1:24">
      <c r="A24" s="95">
        <v>38046</v>
      </c>
      <c r="B24" s="137">
        <f t="shared" si="3"/>
        <v>1</v>
      </c>
      <c r="C24" s="115" t="str">
        <f t="shared" si="4"/>
        <v>Mar2004</v>
      </c>
      <c r="D24" s="115">
        <f t="shared" si="5"/>
        <v>38047</v>
      </c>
      <c r="E24" s="214">
        <v>4392624.72</v>
      </c>
      <c r="F24" s="215">
        <v>3075479.29</v>
      </c>
      <c r="G24" s="177"/>
      <c r="I24" s="178"/>
      <c r="J24" s="212"/>
      <c r="K24" s="165">
        <f t="shared" si="6"/>
        <v>1317145.4299999997</v>
      </c>
      <c r="L24" s="166"/>
      <c r="N24" s="149">
        <v>39234</v>
      </c>
      <c r="O24" s="168">
        <f t="shared" si="7"/>
        <v>14205272.390000001</v>
      </c>
      <c r="P24" s="172">
        <f t="shared" si="12"/>
        <v>10759953.630000001</v>
      </c>
      <c r="Q24" s="173">
        <f t="shared" si="8"/>
        <v>1013</v>
      </c>
      <c r="R24" s="172" t="e">
        <f t="shared" si="0"/>
        <v>#N/A</v>
      </c>
      <c r="S24" s="172" t="e">
        <f t="shared" si="1"/>
        <v>#N/A</v>
      </c>
      <c r="T24" s="151" t="e">
        <f t="shared" si="2"/>
        <v>#N/A</v>
      </c>
      <c r="U24" s="340">
        <f t="shared" si="9"/>
        <v>0.75746197148423711</v>
      </c>
      <c r="V24" s="213" t="e">
        <f t="shared" si="13"/>
        <v>#N/A</v>
      </c>
      <c r="W24" s="172">
        <f t="shared" si="10"/>
        <v>3445318.7599999993</v>
      </c>
      <c r="X24" s="169" t="e">
        <f t="shared" si="11"/>
        <v>#N/A</v>
      </c>
    </row>
    <row r="25" spans="1:24">
      <c r="A25" s="102">
        <v>38077</v>
      </c>
      <c r="B25" s="137">
        <f t="shared" si="3"/>
        <v>1</v>
      </c>
      <c r="C25" s="115" t="str">
        <f t="shared" si="4"/>
        <v>Mar2004</v>
      </c>
      <c r="D25" s="115">
        <f t="shared" si="5"/>
        <v>38047</v>
      </c>
      <c r="E25" s="214">
        <v>4848516.87</v>
      </c>
      <c r="F25" s="215">
        <v>3490013.38</v>
      </c>
      <c r="G25" s="177"/>
      <c r="I25" s="178"/>
      <c r="J25" s="212"/>
      <c r="K25" s="165">
        <f t="shared" si="6"/>
        <v>1358503.4900000002</v>
      </c>
      <c r="L25" s="166"/>
      <c r="N25" s="149">
        <v>39326</v>
      </c>
      <c r="O25" s="168">
        <f t="shared" si="7"/>
        <v>14636876.52</v>
      </c>
      <c r="P25" s="172">
        <f t="shared" si="12"/>
        <v>11022050.619999999</v>
      </c>
      <c r="Q25" s="173">
        <f t="shared" si="8"/>
        <v>1197</v>
      </c>
      <c r="R25" s="172" t="e">
        <f t="shared" si="0"/>
        <v>#N/A</v>
      </c>
      <c r="S25" s="172" t="e">
        <f t="shared" si="1"/>
        <v>#N/A</v>
      </c>
      <c r="T25" s="151" t="e">
        <f t="shared" si="2"/>
        <v>#N/A</v>
      </c>
      <c r="U25" s="340">
        <f t="shared" si="9"/>
        <v>0.7530329715454892</v>
      </c>
      <c r="V25" s="213" t="e">
        <f t="shared" si="13"/>
        <v>#N/A</v>
      </c>
      <c r="W25" s="172">
        <f t="shared" si="10"/>
        <v>3614825.8999999994</v>
      </c>
      <c r="X25" s="169" t="e">
        <f t="shared" si="11"/>
        <v>#N/A</v>
      </c>
    </row>
    <row r="26" spans="1:24">
      <c r="A26" s="95">
        <v>38107</v>
      </c>
      <c r="B26" s="137">
        <f t="shared" si="3"/>
        <v>2</v>
      </c>
      <c r="C26" s="115" t="str">
        <f t="shared" si="4"/>
        <v>June2004</v>
      </c>
      <c r="D26" s="115">
        <f t="shared" si="5"/>
        <v>38139</v>
      </c>
      <c r="E26" s="214">
        <v>4097271.58</v>
      </c>
      <c r="F26" s="215">
        <v>3465598.56</v>
      </c>
      <c r="G26" s="177"/>
      <c r="I26" s="178"/>
      <c r="J26" s="212"/>
      <c r="K26" s="165">
        <f t="shared" si="6"/>
        <v>631673.02</v>
      </c>
      <c r="L26" s="166"/>
      <c r="N26" s="149">
        <v>39417</v>
      </c>
      <c r="O26" s="168">
        <f t="shared" si="7"/>
        <v>14274109.43</v>
      </c>
      <c r="P26" s="172">
        <f t="shared" si="12"/>
        <v>12156028.98</v>
      </c>
      <c r="Q26" s="173">
        <f t="shared" si="8"/>
        <v>1158</v>
      </c>
      <c r="R26" s="172" t="e">
        <f t="shared" si="0"/>
        <v>#N/A</v>
      </c>
      <c r="S26" s="172" t="e">
        <f t="shared" si="1"/>
        <v>#N/A</v>
      </c>
      <c r="T26" s="151" t="e">
        <f t="shared" si="2"/>
        <v>#N/A</v>
      </c>
      <c r="U26" s="340">
        <f t="shared" si="9"/>
        <v>0.85161382849227607</v>
      </c>
      <c r="V26" s="213" t="e">
        <f t="shared" si="13"/>
        <v>#N/A</v>
      </c>
      <c r="W26" s="172">
        <f t="shared" si="10"/>
        <v>2118080.4500000007</v>
      </c>
      <c r="X26" s="169" t="e">
        <f t="shared" si="11"/>
        <v>#N/A</v>
      </c>
    </row>
    <row r="27" spans="1:24">
      <c r="A27" s="102">
        <v>38138</v>
      </c>
      <c r="B27" s="137">
        <f t="shared" si="3"/>
        <v>2</v>
      </c>
      <c r="C27" s="115" t="str">
        <f t="shared" si="4"/>
        <v>June2004</v>
      </c>
      <c r="D27" s="115">
        <f t="shared" si="5"/>
        <v>38139</v>
      </c>
      <c r="E27" s="214">
        <v>4250721.55</v>
      </c>
      <c r="F27" s="215">
        <v>3147671.02</v>
      </c>
      <c r="G27" s="177"/>
      <c r="I27" s="178"/>
      <c r="J27" s="212"/>
      <c r="K27" s="165">
        <f t="shared" si="6"/>
        <v>1103050.5299999998</v>
      </c>
      <c r="L27" s="166"/>
      <c r="N27" s="149">
        <v>39508</v>
      </c>
      <c r="O27" s="168">
        <f t="shared" si="7"/>
        <v>13894555.630000001</v>
      </c>
      <c r="P27" s="172">
        <f t="shared" si="12"/>
        <v>10847800.439999999</v>
      </c>
      <c r="Q27" s="173">
        <f t="shared" si="8"/>
        <v>1083</v>
      </c>
      <c r="R27" s="172" t="e">
        <f t="shared" si="0"/>
        <v>#N/A</v>
      </c>
      <c r="S27" s="172" t="e">
        <f t="shared" si="1"/>
        <v>#N/A</v>
      </c>
      <c r="T27" s="151" t="e">
        <f t="shared" si="2"/>
        <v>#N/A</v>
      </c>
      <c r="U27" s="340">
        <f t="shared" si="9"/>
        <v>0.78072309247359495</v>
      </c>
      <c r="V27" s="213" t="e">
        <f t="shared" si="13"/>
        <v>#N/A</v>
      </c>
      <c r="W27" s="172">
        <f t="shared" si="10"/>
        <v>3046755.1900000009</v>
      </c>
      <c r="X27" s="169" t="e">
        <f t="shared" si="11"/>
        <v>#N/A</v>
      </c>
    </row>
    <row r="28" spans="1:24">
      <c r="A28" s="95">
        <v>38168</v>
      </c>
      <c r="B28" s="137">
        <f t="shared" si="3"/>
        <v>2</v>
      </c>
      <c r="C28" s="115" t="str">
        <f t="shared" si="4"/>
        <v>June2004</v>
      </c>
      <c r="D28" s="115">
        <f t="shared" si="5"/>
        <v>38139</v>
      </c>
      <c r="E28" s="214">
        <v>4576161.0999999996</v>
      </c>
      <c r="F28" s="215">
        <v>3411733</v>
      </c>
      <c r="G28" s="177"/>
      <c r="I28" s="178"/>
      <c r="J28" s="212"/>
      <c r="K28" s="165">
        <f t="shared" si="6"/>
        <v>1164428.0999999996</v>
      </c>
      <c r="L28" s="166"/>
      <c r="N28" s="149">
        <v>39600</v>
      </c>
      <c r="O28" s="168">
        <f t="shared" si="7"/>
        <v>14803664.16</v>
      </c>
      <c r="P28" s="172">
        <f t="shared" si="12"/>
        <v>11375651.189999999</v>
      </c>
      <c r="Q28" s="173">
        <f t="shared" si="8"/>
        <v>1471</v>
      </c>
      <c r="R28" s="172" t="e">
        <f t="shared" si="0"/>
        <v>#N/A</v>
      </c>
      <c r="S28" s="172" t="e">
        <f t="shared" si="1"/>
        <v>#N/A</v>
      </c>
      <c r="T28" s="151" t="e">
        <f t="shared" si="2"/>
        <v>#N/A</v>
      </c>
      <c r="U28" s="340">
        <f t="shared" si="9"/>
        <v>0.7684348325556718</v>
      </c>
      <c r="V28" s="213" t="e">
        <f t="shared" si="13"/>
        <v>#N/A</v>
      </c>
      <c r="W28" s="172">
        <f t="shared" si="10"/>
        <v>3428012.97</v>
      </c>
      <c r="X28" s="169" t="e">
        <f t="shared" si="11"/>
        <v>#N/A</v>
      </c>
    </row>
    <row r="29" spans="1:24">
      <c r="A29" s="102">
        <v>38199</v>
      </c>
      <c r="B29" s="137">
        <f t="shared" si="3"/>
        <v>3</v>
      </c>
      <c r="C29" s="115" t="str">
        <f t="shared" si="4"/>
        <v>Sep2004</v>
      </c>
      <c r="D29" s="115">
        <f t="shared" si="5"/>
        <v>38231</v>
      </c>
      <c r="E29" s="214">
        <v>4257014.38</v>
      </c>
      <c r="F29" s="215">
        <v>3513604.74</v>
      </c>
      <c r="G29" s="215">
        <v>298</v>
      </c>
      <c r="I29" s="178"/>
      <c r="J29" s="212"/>
      <c r="K29" s="165">
        <f t="shared" si="6"/>
        <v>743409.63999999966</v>
      </c>
      <c r="L29" s="166"/>
      <c r="N29" s="149">
        <v>39692</v>
      </c>
      <c r="O29" s="168">
        <f t="shared" si="7"/>
        <v>15693694.219999999</v>
      </c>
      <c r="P29" s="172">
        <f t="shared" si="12"/>
        <v>11862473.719999999</v>
      </c>
      <c r="Q29" s="173">
        <f t="shared" si="8"/>
        <v>1725</v>
      </c>
      <c r="R29" s="172" t="e">
        <f t="shared" si="0"/>
        <v>#N/A</v>
      </c>
      <c r="S29" s="172" t="e">
        <f t="shared" si="1"/>
        <v>#N/A</v>
      </c>
      <c r="T29" s="151" t="e">
        <f t="shared" si="2"/>
        <v>#N/A</v>
      </c>
      <c r="U29" s="340">
        <f t="shared" si="9"/>
        <v>0.75587516576450786</v>
      </c>
      <c r="V29" s="213" t="e">
        <f t="shared" si="13"/>
        <v>#N/A</v>
      </c>
      <c r="W29" s="172">
        <f t="shared" si="10"/>
        <v>3831220.4999999995</v>
      </c>
      <c r="X29" s="169" t="e">
        <f t="shared" si="11"/>
        <v>#N/A</v>
      </c>
    </row>
    <row r="30" spans="1:24">
      <c r="A30" s="95">
        <v>38230</v>
      </c>
      <c r="B30" s="137">
        <f t="shared" si="3"/>
        <v>3</v>
      </c>
      <c r="C30" s="115" t="str">
        <f t="shared" si="4"/>
        <v>Sep2004</v>
      </c>
      <c r="D30" s="115">
        <f t="shared" si="5"/>
        <v>38231</v>
      </c>
      <c r="E30" s="214">
        <v>4405191.42</v>
      </c>
      <c r="F30" s="215">
        <v>3168860.25</v>
      </c>
      <c r="G30" s="215">
        <v>270</v>
      </c>
      <c r="I30" s="178"/>
      <c r="J30" s="212"/>
      <c r="K30" s="165">
        <f t="shared" si="6"/>
        <v>1236331.17</v>
      </c>
      <c r="L30" s="166"/>
      <c r="N30" s="149">
        <v>39783</v>
      </c>
      <c r="O30" s="168">
        <f t="shared" si="7"/>
        <v>14393940.67</v>
      </c>
      <c r="P30" s="172">
        <f t="shared" si="12"/>
        <v>11893393.01</v>
      </c>
      <c r="Q30" s="173">
        <f t="shared" si="8"/>
        <v>1699</v>
      </c>
      <c r="R30" s="172" t="e">
        <f t="shared" si="0"/>
        <v>#N/A</v>
      </c>
      <c r="S30" s="172" t="e">
        <f t="shared" si="1"/>
        <v>#N/A</v>
      </c>
      <c r="T30" s="151" t="e">
        <f t="shared" si="2"/>
        <v>#N/A</v>
      </c>
      <c r="U30" s="340">
        <f t="shared" si="9"/>
        <v>0.82627775691672345</v>
      </c>
      <c r="V30" s="213" t="e">
        <f t="shared" si="13"/>
        <v>#N/A</v>
      </c>
      <c r="W30" s="172">
        <f t="shared" si="10"/>
        <v>2500547.66</v>
      </c>
      <c r="X30" s="169" t="e">
        <f t="shared" si="11"/>
        <v>#N/A</v>
      </c>
    </row>
    <row r="31" spans="1:24">
      <c r="A31" s="102">
        <v>38260</v>
      </c>
      <c r="B31" s="137">
        <f t="shared" si="3"/>
        <v>3</v>
      </c>
      <c r="C31" s="115" t="str">
        <f t="shared" si="4"/>
        <v>Sep2004</v>
      </c>
      <c r="D31" s="115">
        <f t="shared" si="5"/>
        <v>38231</v>
      </c>
      <c r="E31" s="214">
        <v>4605397.53</v>
      </c>
      <c r="F31" s="215">
        <v>3305872.52</v>
      </c>
      <c r="G31" s="215">
        <v>304</v>
      </c>
      <c r="I31" s="178"/>
      <c r="J31" s="212"/>
      <c r="K31" s="165">
        <f t="shared" si="6"/>
        <v>1299525.0100000002</v>
      </c>
      <c r="L31" s="166"/>
      <c r="N31" s="149">
        <v>39873</v>
      </c>
      <c r="O31" s="168">
        <f t="shared" si="7"/>
        <v>14571868.340000002</v>
      </c>
      <c r="P31" s="172">
        <f t="shared" si="12"/>
        <v>10981572.289999999</v>
      </c>
      <c r="Q31" s="173">
        <f t="shared" si="8"/>
        <v>1732</v>
      </c>
      <c r="R31" s="172" t="e">
        <f t="shared" si="0"/>
        <v>#N/A</v>
      </c>
      <c r="S31" s="172" t="e">
        <f t="shared" si="1"/>
        <v>#N/A</v>
      </c>
      <c r="T31" s="151" t="e">
        <f t="shared" si="2"/>
        <v>#N/A</v>
      </c>
      <c r="U31" s="340">
        <f t="shared" si="9"/>
        <v>0.753614569784124</v>
      </c>
      <c r="V31" s="213" t="e">
        <f t="shared" si="13"/>
        <v>#N/A</v>
      </c>
      <c r="W31" s="172">
        <f t="shared" si="10"/>
        <v>3590296.0500000007</v>
      </c>
      <c r="X31" s="169" t="e">
        <f t="shared" si="11"/>
        <v>#N/A</v>
      </c>
    </row>
    <row r="32" spans="1:24">
      <c r="A32" s="95">
        <v>38291</v>
      </c>
      <c r="B32" s="137">
        <f t="shared" si="3"/>
        <v>4</v>
      </c>
      <c r="C32" s="115" t="str">
        <f t="shared" si="4"/>
        <v>dec2004</v>
      </c>
      <c r="D32" s="115">
        <f t="shared" si="5"/>
        <v>38322</v>
      </c>
      <c r="E32" s="214">
        <v>4440341.04</v>
      </c>
      <c r="F32" s="215">
        <v>3421790.9</v>
      </c>
      <c r="G32" s="215">
        <v>259</v>
      </c>
      <c r="I32" s="178"/>
      <c r="J32" s="212"/>
      <c r="K32" s="165">
        <f t="shared" si="6"/>
        <v>1018550.1400000001</v>
      </c>
      <c r="L32" s="166"/>
      <c r="N32" s="149">
        <v>39965</v>
      </c>
      <c r="O32" s="168">
        <f t="shared" si="7"/>
        <v>15709523.080000002</v>
      </c>
      <c r="P32" s="172">
        <f t="shared" si="12"/>
        <v>11732560.6</v>
      </c>
      <c r="Q32" s="173">
        <f t="shared" si="8"/>
        <v>2096</v>
      </c>
      <c r="R32" s="172" t="e">
        <f t="shared" si="0"/>
        <v>#N/A</v>
      </c>
      <c r="S32" s="172" t="e">
        <f t="shared" si="1"/>
        <v>#N/A</v>
      </c>
      <c r="T32" s="151" t="e">
        <f t="shared" si="2"/>
        <v>#N/A</v>
      </c>
      <c r="U32" s="340">
        <f t="shared" si="9"/>
        <v>0.74684384371520962</v>
      </c>
      <c r="V32" s="213" t="e">
        <f t="shared" si="13"/>
        <v>#N/A</v>
      </c>
      <c r="W32" s="172">
        <f t="shared" si="10"/>
        <v>3976962.4800000014</v>
      </c>
      <c r="X32" s="169" t="e">
        <f t="shared" si="11"/>
        <v>#N/A</v>
      </c>
    </row>
    <row r="33" spans="1:26">
      <c r="A33" s="102">
        <v>38321</v>
      </c>
      <c r="B33" s="137">
        <f t="shared" si="3"/>
        <v>4</v>
      </c>
      <c r="C33" s="115" t="str">
        <f t="shared" si="4"/>
        <v>dec2004</v>
      </c>
      <c r="D33" s="115">
        <f t="shared" si="5"/>
        <v>38322</v>
      </c>
      <c r="E33" s="214">
        <v>4571313.53</v>
      </c>
      <c r="F33" s="215">
        <v>3249648.83</v>
      </c>
      <c r="G33" s="215">
        <v>295</v>
      </c>
      <c r="I33" s="178"/>
      <c r="J33" s="212"/>
      <c r="K33" s="165">
        <f t="shared" si="6"/>
        <v>1321664.7000000002</v>
      </c>
      <c r="L33" s="166"/>
      <c r="N33" s="149">
        <v>40057</v>
      </c>
      <c r="O33" s="168">
        <f t="shared" si="7"/>
        <v>15777995.079999998</v>
      </c>
      <c r="P33" s="172">
        <f t="shared" si="12"/>
        <v>12458145.84</v>
      </c>
      <c r="Q33" s="173">
        <f t="shared" si="8"/>
        <v>2218</v>
      </c>
      <c r="R33" s="172" t="e">
        <f t="shared" si="0"/>
        <v>#N/A</v>
      </c>
      <c r="S33" s="172" t="e">
        <f t="shared" si="1"/>
        <v>#N/A</v>
      </c>
      <c r="T33" s="151" t="e">
        <f t="shared" si="2"/>
        <v>#N/A</v>
      </c>
      <c r="U33" s="340">
        <f t="shared" si="9"/>
        <v>0.78958991790989974</v>
      </c>
      <c r="V33" s="213" t="e">
        <f t="shared" si="13"/>
        <v>#N/A</v>
      </c>
      <c r="W33" s="172">
        <f t="shared" si="10"/>
        <v>3319849.24</v>
      </c>
      <c r="X33" s="169" t="e">
        <f t="shared" si="11"/>
        <v>#N/A</v>
      </c>
    </row>
    <row r="34" spans="1:26">
      <c r="A34" s="95">
        <v>38352</v>
      </c>
      <c r="B34" s="137">
        <f t="shared" si="3"/>
        <v>4</v>
      </c>
      <c r="C34" s="115" t="str">
        <f t="shared" si="4"/>
        <v>dec2004</v>
      </c>
      <c r="D34" s="115">
        <f t="shared" si="5"/>
        <v>38322</v>
      </c>
      <c r="E34" s="214">
        <v>4186841.09</v>
      </c>
      <c r="F34" s="215">
        <v>3444652.41</v>
      </c>
      <c r="G34" s="215">
        <v>203</v>
      </c>
      <c r="I34" s="178"/>
      <c r="J34" s="212"/>
      <c r="K34" s="165">
        <f t="shared" si="6"/>
        <v>742188.6799999997</v>
      </c>
      <c r="L34" s="166"/>
      <c r="N34" s="149">
        <v>40148</v>
      </c>
      <c r="O34" s="168">
        <f t="shared" si="7"/>
        <v>13978757.870000001</v>
      </c>
      <c r="P34" s="172">
        <f t="shared" si="12"/>
        <v>12341145.189999999</v>
      </c>
      <c r="Q34" s="173">
        <f t="shared" si="8"/>
        <v>1962</v>
      </c>
      <c r="R34" s="172" t="e">
        <f t="shared" si="0"/>
        <v>#N/A</v>
      </c>
      <c r="S34" s="172" t="e">
        <f t="shared" si="1"/>
        <v>#N/A</v>
      </c>
      <c r="T34" s="151" t="e">
        <f t="shared" si="2"/>
        <v>#N/A</v>
      </c>
      <c r="U34" s="340">
        <f t="shared" si="9"/>
        <v>0.88284991447526939</v>
      </c>
      <c r="V34" s="213" t="e">
        <f t="shared" si="13"/>
        <v>#N/A</v>
      </c>
      <c r="W34" s="172">
        <f t="shared" si="10"/>
        <v>1637612.6800000006</v>
      </c>
      <c r="X34" s="169" t="e">
        <f t="shared" si="11"/>
        <v>#N/A</v>
      </c>
    </row>
    <row r="35" spans="1:26">
      <c r="A35" s="102">
        <v>38383</v>
      </c>
      <c r="B35" s="137">
        <f t="shared" si="3"/>
        <v>1</v>
      </c>
      <c r="C35" s="115" t="str">
        <f t="shared" si="4"/>
        <v>Mar2005</v>
      </c>
      <c r="D35" s="115">
        <f t="shared" si="5"/>
        <v>38412</v>
      </c>
      <c r="E35" s="214">
        <v>4213616.74</v>
      </c>
      <c r="F35" s="215">
        <v>2854991.89</v>
      </c>
      <c r="G35" s="215">
        <v>150</v>
      </c>
      <c r="I35" s="178"/>
      <c r="J35" s="212"/>
      <c r="K35" s="165">
        <f t="shared" si="6"/>
        <v>1358624.85</v>
      </c>
      <c r="L35" s="166"/>
      <c r="N35" s="149">
        <v>40238</v>
      </c>
      <c r="O35" s="168">
        <f t="shared" si="7"/>
        <v>14022023.920000002</v>
      </c>
      <c r="P35" s="172">
        <f t="shared" si="12"/>
        <v>11694309.75</v>
      </c>
      <c r="Q35" s="173">
        <f t="shared" si="8"/>
        <v>1865</v>
      </c>
      <c r="R35" s="172" t="e">
        <f t="shared" si="0"/>
        <v>#N/A</v>
      </c>
      <c r="S35" s="172" t="e">
        <f t="shared" si="1"/>
        <v>#N/A</v>
      </c>
      <c r="T35" s="151" t="e">
        <f t="shared" si="2"/>
        <v>#N/A</v>
      </c>
      <c r="U35" s="340">
        <f t="shared" si="9"/>
        <v>0.83399584943797456</v>
      </c>
      <c r="V35" s="213" t="e">
        <f t="shared" si="13"/>
        <v>#N/A</v>
      </c>
      <c r="W35" s="172">
        <f t="shared" si="10"/>
        <v>2327714.17</v>
      </c>
      <c r="X35" s="169" t="e">
        <f t="shared" si="11"/>
        <v>#N/A</v>
      </c>
    </row>
    <row r="36" spans="1:26">
      <c r="A36" s="95">
        <v>38411</v>
      </c>
      <c r="B36" s="137">
        <f t="shared" si="3"/>
        <v>1</v>
      </c>
      <c r="C36" s="115" t="str">
        <f t="shared" si="4"/>
        <v>Mar2005</v>
      </c>
      <c r="D36" s="115">
        <f t="shared" si="5"/>
        <v>38412</v>
      </c>
      <c r="E36" s="214">
        <v>4555374.21</v>
      </c>
      <c r="F36" s="215">
        <v>3067833.07</v>
      </c>
      <c r="G36" s="215">
        <v>246</v>
      </c>
      <c r="I36" s="178"/>
      <c r="J36" s="212"/>
      <c r="K36" s="165">
        <f t="shared" si="6"/>
        <v>1487541.1400000001</v>
      </c>
      <c r="L36" s="166"/>
      <c r="N36" s="149">
        <v>40330</v>
      </c>
      <c r="O36" s="168">
        <f t="shared" si="7"/>
        <v>14810217.859999999</v>
      </c>
      <c r="P36" s="172">
        <f t="shared" si="12"/>
        <v>12084635.26</v>
      </c>
      <c r="Q36" s="173">
        <f t="shared" si="8"/>
        <v>2114</v>
      </c>
      <c r="R36" s="172" t="e">
        <f t="shared" ref="R36:R67" si="14">IF(SUMIF($D$4:$D$220,N36,$H$4:$H$220)=0,NA(),SUMIF($D$4:$D$220,N36,$H$4:$H$220))</f>
        <v>#N/A</v>
      </c>
      <c r="S36" s="172" t="e">
        <f t="shared" ref="S36:S67" si="15">IF(SUMIF($D$4:$D$220,N36,$I$4:$I$220)=0,NA(),SUMIF($D$4:$D$220,N36,$I$4:$I$220))</f>
        <v>#N/A</v>
      </c>
      <c r="T36" s="151" t="e">
        <f t="shared" ref="T36:T67" si="16">IF(SUMIF($D$4:$D$220,N36,$J$4:$J$220)=0,NA(),SUMIF($D$4:$D$220,N36,$J$4:$J$220))</f>
        <v>#N/A</v>
      </c>
      <c r="U36" s="340">
        <f t="shared" si="9"/>
        <v>0.81596606979284503</v>
      </c>
      <c r="V36" s="213" t="e">
        <f t="shared" si="13"/>
        <v>#N/A</v>
      </c>
      <c r="W36" s="172">
        <f t="shared" si="10"/>
        <v>2725582.5999999992</v>
      </c>
      <c r="X36" s="169" t="e">
        <f t="shared" si="11"/>
        <v>#N/A</v>
      </c>
    </row>
    <row r="37" spans="1:26">
      <c r="A37" s="102">
        <v>38442</v>
      </c>
      <c r="B37" s="137">
        <f t="shared" si="3"/>
        <v>1</v>
      </c>
      <c r="C37" s="115" t="str">
        <f t="shared" si="4"/>
        <v>Mar2005</v>
      </c>
      <c r="D37" s="115">
        <f t="shared" si="5"/>
        <v>38412</v>
      </c>
      <c r="E37" s="214">
        <v>4084395.05</v>
      </c>
      <c r="F37" s="215">
        <v>3434219.64</v>
      </c>
      <c r="G37" s="215">
        <v>225</v>
      </c>
      <c r="I37" s="178"/>
      <c r="J37" s="212"/>
      <c r="K37" s="165">
        <f t="shared" si="6"/>
        <v>650175.40999999968</v>
      </c>
      <c r="L37" s="166"/>
      <c r="N37" s="149">
        <v>40422</v>
      </c>
      <c r="O37" s="168">
        <f t="shared" si="7"/>
        <v>14224504.23</v>
      </c>
      <c r="P37" s="172">
        <f t="shared" si="12"/>
        <v>12270921.25</v>
      </c>
      <c r="Q37" s="173">
        <f t="shared" si="8"/>
        <v>2528</v>
      </c>
      <c r="R37" s="172" t="e">
        <f t="shared" si="14"/>
        <v>#N/A</v>
      </c>
      <c r="S37" s="172" t="e">
        <f t="shared" si="15"/>
        <v>#N/A</v>
      </c>
      <c r="T37" s="151" t="e">
        <f t="shared" si="16"/>
        <v>#N/A</v>
      </c>
      <c r="U37" s="340">
        <f t="shared" si="9"/>
        <v>0.86266073330838322</v>
      </c>
      <c r="V37" s="213" t="e">
        <f t="shared" si="13"/>
        <v>#N/A</v>
      </c>
      <c r="W37" s="172">
        <f t="shared" si="10"/>
        <v>1953582.9800000004</v>
      </c>
      <c r="X37" s="169" t="e">
        <f t="shared" si="11"/>
        <v>#N/A</v>
      </c>
    </row>
    <row r="38" spans="1:26">
      <c r="A38" s="95">
        <v>38472</v>
      </c>
      <c r="B38" s="137">
        <f t="shared" si="3"/>
        <v>2</v>
      </c>
      <c r="C38" s="115" t="str">
        <f t="shared" si="4"/>
        <v>June2005</v>
      </c>
      <c r="D38" s="115">
        <f t="shared" si="5"/>
        <v>38504</v>
      </c>
      <c r="E38" s="214">
        <v>4469041.55</v>
      </c>
      <c r="F38" s="215">
        <v>3508739.01</v>
      </c>
      <c r="G38" s="215">
        <v>227</v>
      </c>
      <c r="I38" s="178"/>
      <c r="J38" s="212"/>
      <c r="K38" s="165">
        <f t="shared" si="6"/>
        <v>960302.54</v>
      </c>
      <c r="L38" s="166"/>
      <c r="N38" s="149">
        <v>40513</v>
      </c>
      <c r="O38" s="168">
        <f t="shared" si="7"/>
        <v>12062347.41</v>
      </c>
      <c r="P38" s="172">
        <f t="shared" si="12"/>
        <v>11719683.74</v>
      </c>
      <c r="Q38" s="173">
        <f t="shared" si="8"/>
        <v>1991</v>
      </c>
      <c r="R38" s="172" t="e">
        <f t="shared" si="14"/>
        <v>#N/A</v>
      </c>
      <c r="S38" s="172" t="e">
        <f t="shared" si="15"/>
        <v>#N/A</v>
      </c>
      <c r="T38" s="151" t="e">
        <f t="shared" si="16"/>
        <v>#N/A</v>
      </c>
      <c r="U38" s="340">
        <f t="shared" si="9"/>
        <v>0.97159228976310841</v>
      </c>
      <c r="V38" s="213" t="e">
        <f t="shared" si="13"/>
        <v>#N/A</v>
      </c>
      <c r="W38" s="172">
        <f t="shared" si="10"/>
        <v>342663.66999999946</v>
      </c>
      <c r="X38" s="169" t="e">
        <f t="shared" si="11"/>
        <v>#N/A</v>
      </c>
    </row>
    <row r="39" spans="1:26">
      <c r="A39" s="102">
        <v>38503</v>
      </c>
      <c r="B39" s="137">
        <f t="shared" si="3"/>
        <v>2</v>
      </c>
      <c r="C39" s="115" t="str">
        <f t="shared" si="4"/>
        <v>June2005</v>
      </c>
      <c r="D39" s="115">
        <f t="shared" si="5"/>
        <v>38504</v>
      </c>
      <c r="E39" s="214">
        <v>4465075.5</v>
      </c>
      <c r="F39" s="215">
        <v>3300576.71</v>
      </c>
      <c r="G39" s="215">
        <v>248</v>
      </c>
      <c r="I39" s="178"/>
      <c r="J39" s="212"/>
      <c r="K39" s="165">
        <f t="shared" si="6"/>
        <v>1164498.79</v>
      </c>
      <c r="L39" s="166"/>
      <c r="N39" s="149">
        <v>40603</v>
      </c>
      <c r="O39" s="168">
        <f t="shared" si="7"/>
        <v>11911134.960000001</v>
      </c>
      <c r="P39" s="172">
        <f t="shared" si="12"/>
        <v>11050242.989999998</v>
      </c>
      <c r="Q39" s="173">
        <f t="shared" si="8"/>
        <v>1694</v>
      </c>
      <c r="R39" s="172" t="e">
        <f t="shared" si="14"/>
        <v>#N/A</v>
      </c>
      <c r="S39" s="172" t="e">
        <f t="shared" si="15"/>
        <v>#N/A</v>
      </c>
      <c r="T39" s="151" t="e">
        <f t="shared" si="16"/>
        <v>#N/A</v>
      </c>
      <c r="U39" s="340">
        <f t="shared" si="9"/>
        <v>0.92772376663592082</v>
      </c>
      <c r="V39" s="213" t="e">
        <f t="shared" si="13"/>
        <v>#N/A</v>
      </c>
      <c r="W39" s="172">
        <f t="shared" si="10"/>
        <v>860891.96999999974</v>
      </c>
      <c r="X39" s="169" t="e">
        <f t="shared" si="11"/>
        <v>#N/A</v>
      </c>
    </row>
    <row r="40" spans="1:26">
      <c r="A40" s="95">
        <v>38533</v>
      </c>
      <c r="B40" s="137">
        <f t="shared" si="3"/>
        <v>2</v>
      </c>
      <c r="C40" s="115" t="str">
        <f t="shared" si="4"/>
        <v>June2005</v>
      </c>
      <c r="D40" s="115">
        <f t="shared" si="5"/>
        <v>38504</v>
      </c>
      <c r="E40" s="214">
        <v>3927970.42</v>
      </c>
      <c r="F40" s="215">
        <v>3296524.75</v>
      </c>
      <c r="G40" s="215">
        <v>213</v>
      </c>
      <c r="I40" s="178"/>
      <c r="J40" s="212"/>
      <c r="K40" s="165">
        <f t="shared" si="6"/>
        <v>631445.66999999993</v>
      </c>
      <c r="L40" s="166"/>
      <c r="N40" s="149">
        <v>40695</v>
      </c>
      <c r="O40" s="168">
        <f t="shared" si="7"/>
        <v>13464951.970000001</v>
      </c>
      <c r="P40" s="172">
        <f t="shared" si="12"/>
        <v>11474821.309999999</v>
      </c>
      <c r="Q40" s="173">
        <f t="shared" si="8"/>
        <v>1774</v>
      </c>
      <c r="R40" s="172" t="e">
        <f t="shared" si="14"/>
        <v>#N/A</v>
      </c>
      <c r="S40" s="172" t="e">
        <f t="shared" si="15"/>
        <v>#N/A</v>
      </c>
      <c r="T40" s="151" t="e">
        <f t="shared" si="16"/>
        <v>#N/A</v>
      </c>
      <c r="U40" s="340">
        <f t="shared" si="9"/>
        <v>0.85219920097494395</v>
      </c>
      <c r="V40" s="213" t="e">
        <f t="shared" si="13"/>
        <v>#N/A</v>
      </c>
      <c r="W40" s="172">
        <f t="shared" si="10"/>
        <v>1990130.6599999997</v>
      </c>
      <c r="X40" s="169" t="e">
        <f t="shared" si="11"/>
        <v>#N/A</v>
      </c>
    </row>
    <row r="41" spans="1:26">
      <c r="A41" s="102">
        <v>38564</v>
      </c>
      <c r="B41" s="137">
        <f t="shared" si="3"/>
        <v>3</v>
      </c>
      <c r="C41" s="115" t="str">
        <f t="shared" si="4"/>
        <v>Sep2005</v>
      </c>
      <c r="D41" s="115">
        <f t="shared" si="5"/>
        <v>38596</v>
      </c>
      <c r="E41" s="214">
        <v>3943041.28</v>
      </c>
      <c r="F41" s="215">
        <v>3406813.47</v>
      </c>
      <c r="G41" s="215">
        <v>234</v>
      </c>
      <c r="I41" s="178"/>
      <c r="J41" s="212"/>
      <c r="K41" s="165">
        <f t="shared" si="6"/>
        <v>536227.80999999959</v>
      </c>
      <c r="L41" s="166"/>
      <c r="N41" s="149">
        <v>40787</v>
      </c>
      <c r="O41" s="168">
        <f t="shared" si="7"/>
        <v>12894077.800000001</v>
      </c>
      <c r="P41" s="172">
        <f t="shared" si="12"/>
        <v>11479961.75</v>
      </c>
      <c r="Q41" s="173">
        <f t="shared" si="8"/>
        <v>1787</v>
      </c>
      <c r="R41" s="172" t="e">
        <f t="shared" si="14"/>
        <v>#N/A</v>
      </c>
      <c r="S41" s="172" t="e">
        <f t="shared" si="15"/>
        <v>#N/A</v>
      </c>
      <c r="T41" s="151" t="e">
        <f t="shared" si="16"/>
        <v>#N/A</v>
      </c>
      <c r="U41" s="340">
        <f t="shared" si="9"/>
        <v>0.89032825209104904</v>
      </c>
      <c r="V41" s="213" t="e">
        <f t="shared" si="13"/>
        <v>#N/A</v>
      </c>
      <c r="W41" s="172">
        <f t="shared" si="10"/>
        <v>1414116.0499999998</v>
      </c>
      <c r="X41" s="169" t="e">
        <f t="shared" si="11"/>
        <v>#N/A</v>
      </c>
    </row>
    <row r="42" spans="1:26">
      <c r="A42" s="95">
        <v>38595</v>
      </c>
      <c r="B42" s="137">
        <f t="shared" si="3"/>
        <v>3</v>
      </c>
      <c r="C42" s="115" t="str">
        <f t="shared" si="4"/>
        <v>Sep2005</v>
      </c>
      <c r="D42" s="115">
        <f t="shared" si="5"/>
        <v>38596</v>
      </c>
      <c r="E42" s="214">
        <v>5061184.18</v>
      </c>
      <c r="F42" s="215">
        <v>3443615.27</v>
      </c>
      <c r="G42" s="215">
        <v>261</v>
      </c>
      <c r="I42" s="178"/>
      <c r="J42" s="212"/>
      <c r="K42" s="165">
        <f t="shared" si="6"/>
        <v>1617568.9099999997</v>
      </c>
      <c r="L42" s="166"/>
      <c r="N42" s="149">
        <v>40878</v>
      </c>
      <c r="O42" s="168">
        <f t="shared" si="7"/>
        <v>13108243.380000001</v>
      </c>
      <c r="P42" s="172">
        <f t="shared" si="12"/>
        <v>11431347.960000001</v>
      </c>
      <c r="Q42" s="173">
        <f t="shared" si="8"/>
        <v>1690</v>
      </c>
      <c r="R42" s="172" t="e">
        <f t="shared" si="14"/>
        <v>#N/A</v>
      </c>
      <c r="S42" s="172" t="e">
        <f t="shared" si="15"/>
        <v>#N/A</v>
      </c>
      <c r="T42" s="151" t="e">
        <f t="shared" si="16"/>
        <v>#N/A</v>
      </c>
      <c r="U42" s="340">
        <f t="shared" si="9"/>
        <v>0.87207321596129839</v>
      </c>
      <c r="V42" s="213" t="e">
        <f t="shared" si="13"/>
        <v>#N/A</v>
      </c>
      <c r="W42" s="172">
        <f t="shared" si="10"/>
        <v>1676895.4200000009</v>
      </c>
      <c r="X42" s="169" t="e">
        <f t="shared" si="11"/>
        <v>#N/A</v>
      </c>
    </row>
    <row r="43" spans="1:26">
      <c r="A43" s="102">
        <v>38625</v>
      </c>
      <c r="B43" s="137">
        <f t="shared" si="3"/>
        <v>3</v>
      </c>
      <c r="C43" s="115" t="str">
        <f t="shared" si="4"/>
        <v>Sep2005</v>
      </c>
      <c r="D43" s="115">
        <f t="shared" si="5"/>
        <v>38596</v>
      </c>
      <c r="E43" s="214">
        <v>4527886.1900000004</v>
      </c>
      <c r="F43" s="215">
        <v>3312529.21</v>
      </c>
      <c r="G43" s="215">
        <v>237</v>
      </c>
      <c r="I43" s="178"/>
      <c r="J43" s="212"/>
      <c r="K43" s="165">
        <f t="shared" si="6"/>
        <v>1215356.9800000004</v>
      </c>
      <c r="L43" s="166"/>
      <c r="N43" s="149">
        <v>40969</v>
      </c>
      <c r="O43" s="168">
        <f t="shared" si="7"/>
        <v>12649105.34</v>
      </c>
      <c r="P43" s="172">
        <f t="shared" si="12"/>
        <v>10583603.26</v>
      </c>
      <c r="Q43" s="173">
        <f t="shared" si="8"/>
        <v>1684</v>
      </c>
      <c r="R43" s="172" t="e">
        <f t="shared" si="14"/>
        <v>#N/A</v>
      </c>
      <c r="S43" s="172" t="e">
        <f t="shared" si="15"/>
        <v>#N/A</v>
      </c>
      <c r="T43" s="151" t="e">
        <f t="shared" si="16"/>
        <v>#N/A</v>
      </c>
      <c r="U43" s="340">
        <f t="shared" si="9"/>
        <v>0.83670765445613715</v>
      </c>
      <c r="V43" s="213" t="e">
        <f t="shared" si="13"/>
        <v>#N/A</v>
      </c>
      <c r="W43" s="172">
        <f t="shared" si="10"/>
        <v>2065502.0799999996</v>
      </c>
      <c r="X43" s="169" t="e">
        <f t="shared" si="11"/>
        <v>#N/A</v>
      </c>
    </row>
    <row r="44" spans="1:26">
      <c r="A44" s="95">
        <v>38656</v>
      </c>
      <c r="B44" s="137">
        <f t="shared" si="3"/>
        <v>4</v>
      </c>
      <c r="C44" s="115" t="str">
        <f t="shared" si="4"/>
        <v>dec2005</v>
      </c>
      <c r="D44" s="115">
        <f t="shared" si="5"/>
        <v>38687</v>
      </c>
      <c r="E44" s="214">
        <v>4074249.25</v>
      </c>
      <c r="F44" s="215">
        <v>3302902.78</v>
      </c>
      <c r="G44" s="215">
        <v>219</v>
      </c>
      <c r="I44" s="178"/>
      <c r="J44" s="212"/>
      <c r="K44" s="165">
        <f t="shared" si="6"/>
        <v>771346.4700000002</v>
      </c>
      <c r="L44" s="166"/>
      <c r="N44" s="149">
        <v>41061</v>
      </c>
      <c r="O44" s="168">
        <f t="shared" si="7"/>
        <v>14096580.719999999</v>
      </c>
      <c r="P44" s="172">
        <f t="shared" si="12"/>
        <v>10970647.76</v>
      </c>
      <c r="Q44" s="173">
        <f t="shared" si="8"/>
        <v>1780</v>
      </c>
      <c r="R44" s="172" t="e">
        <f t="shared" si="14"/>
        <v>#N/A</v>
      </c>
      <c r="S44" s="172" t="e">
        <f t="shared" si="15"/>
        <v>#N/A</v>
      </c>
      <c r="T44" s="151" t="e">
        <f t="shared" si="16"/>
        <v>#N/A</v>
      </c>
      <c r="U44" s="340">
        <f t="shared" si="9"/>
        <v>0.77824885182511128</v>
      </c>
      <c r="V44" s="213" t="e">
        <f t="shared" si="13"/>
        <v>#N/A</v>
      </c>
      <c r="W44" s="172">
        <f t="shared" si="10"/>
        <v>3125932.959999999</v>
      </c>
      <c r="X44" s="169" t="e">
        <f t="shared" si="11"/>
        <v>#N/A</v>
      </c>
    </row>
    <row r="45" spans="1:26">
      <c r="A45" s="102">
        <v>38686</v>
      </c>
      <c r="B45" s="137">
        <f t="shared" si="3"/>
        <v>4</v>
      </c>
      <c r="C45" s="115" t="str">
        <f t="shared" si="4"/>
        <v>dec2005</v>
      </c>
      <c r="D45" s="115">
        <f t="shared" si="5"/>
        <v>38687</v>
      </c>
      <c r="E45" s="214">
        <v>4367341.25</v>
      </c>
      <c r="F45" s="215">
        <v>3213289.36</v>
      </c>
      <c r="G45" s="215">
        <v>240</v>
      </c>
      <c r="I45" s="178"/>
      <c r="J45" s="212"/>
      <c r="K45" s="165">
        <f t="shared" si="6"/>
        <v>1154051.8900000001</v>
      </c>
      <c r="L45" s="166"/>
      <c r="N45" s="149">
        <v>41153</v>
      </c>
      <c r="O45" s="168">
        <f t="shared" si="7"/>
        <v>14124847.720000001</v>
      </c>
      <c r="P45" s="172">
        <f t="shared" si="12"/>
        <v>11323105.02</v>
      </c>
      <c r="Q45" s="173">
        <f t="shared" si="8"/>
        <v>1696</v>
      </c>
      <c r="R45" s="172" t="e">
        <f t="shared" si="14"/>
        <v>#N/A</v>
      </c>
      <c r="S45" s="172" t="e">
        <f t="shared" si="15"/>
        <v>#N/A</v>
      </c>
      <c r="T45" s="151" t="e">
        <f t="shared" si="16"/>
        <v>#N/A</v>
      </c>
      <c r="U45" s="340">
        <f t="shared" si="9"/>
        <v>0.80164439606432791</v>
      </c>
      <c r="V45" s="213" t="e">
        <f t="shared" si="13"/>
        <v>#N/A</v>
      </c>
      <c r="W45" s="172">
        <f t="shared" si="10"/>
        <v>2801742.7000000007</v>
      </c>
      <c r="X45" s="169" t="e">
        <f t="shared" si="11"/>
        <v>#N/A</v>
      </c>
    </row>
    <row r="46" spans="1:26">
      <c r="A46" s="95">
        <v>38717</v>
      </c>
      <c r="B46" s="137">
        <f t="shared" si="3"/>
        <v>4</v>
      </c>
      <c r="C46" s="115" t="str">
        <f t="shared" si="4"/>
        <v>dec2005</v>
      </c>
      <c r="D46" s="115">
        <f t="shared" si="5"/>
        <v>38687</v>
      </c>
      <c r="E46" s="214">
        <v>3536121.86</v>
      </c>
      <c r="F46" s="215">
        <v>3573839.61</v>
      </c>
      <c r="G46" s="215">
        <v>179</v>
      </c>
      <c r="I46" s="178"/>
      <c r="J46" s="212"/>
      <c r="K46" s="165">
        <f t="shared" si="6"/>
        <v>-37717.75</v>
      </c>
      <c r="L46" s="166"/>
      <c r="N46" s="149">
        <v>41244</v>
      </c>
      <c r="O46" s="168">
        <f t="shared" si="7"/>
        <v>12636195.640000001</v>
      </c>
      <c r="P46" s="172">
        <f>IF(SUMIF($D$4:$D$220,N46,$F$4:$F$220)=0,NA(),SUMIF($D$4:$D$220,N46,$F$4:$F$220))</f>
        <v>10953811.940000001</v>
      </c>
      <c r="Q46" s="173">
        <f t="shared" si="8"/>
        <v>1321</v>
      </c>
      <c r="R46" s="172" t="e">
        <f t="shared" si="14"/>
        <v>#N/A</v>
      </c>
      <c r="S46" s="172" t="e">
        <f t="shared" si="15"/>
        <v>#N/A</v>
      </c>
      <c r="T46" s="151" t="e">
        <f t="shared" si="16"/>
        <v>#N/A</v>
      </c>
      <c r="U46" s="340">
        <f t="shared" si="9"/>
        <v>0.86685995152889239</v>
      </c>
      <c r="V46" s="213" t="e">
        <f t="shared" si="13"/>
        <v>#N/A</v>
      </c>
      <c r="W46" s="172">
        <f t="shared" si="10"/>
        <v>1682383.6999999993</v>
      </c>
      <c r="X46" s="169" t="e">
        <f t="shared" si="11"/>
        <v>#N/A</v>
      </c>
    </row>
    <row r="47" spans="1:26">
      <c r="A47" s="102">
        <v>38748</v>
      </c>
      <c r="B47" s="137">
        <f t="shared" si="3"/>
        <v>1</v>
      </c>
      <c r="C47" s="115" t="str">
        <f t="shared" si="4"/>
        <v>Mar2006</v>
      </c>
      <c r="D47" s="115">
        <f t="shared" si="5"/>
        <v>38777</v>
      </c>
      <c r="E47" s="214">
        <v>3684518.19</v>
      </c>
      <c r="F47" s="215">
        <v>2725486.38</v>
      </c>
      <c r="G47" s="215">
        <v>171</v>
      </c>
      <c r="I47" s="178"/>
      <c r="J47" s="212"/>
      <c r="K47" s="165">
        <f t="shared" si="6"/>
        <v>959031.81</v>
      </c>
      <c r="L47" s="166"/>
      <c r="N47" s="149">
        <v>41334</v>
      </c>
      <c r="O47" s="168">
        <f t="shared" si="7"/>
        <v>12902468.969999999</v>
      </c>
      <c r="P47" s="172">
        <f t="shared" si="12"/>
        <v>10273751.449999999</v>
      </c>
      <c r="Q47" s="173">
        <f t="shared" si="8"/>
        <v>1020</v>
      </c>
      <c r="R47" s="172" t="e">
        <f t="shared" si="14"/>
        <v>#N/A</v>
      </c>
      <c r="S47" s="172" t="e">
        <f t="shared" si="15"/>
        <v>#N/A</v>
      </c>
      <c r="T47" s="151" t="e">
        <f t="shared" si="16"/>
        <v>#N/A</v>
      </c>
      <c r="U47" s="340">
        <f t="shared" si="9"/>
        <v>0.79626244200919016</v>
      </c>
      <c r="V47" s="213" t="e">
        <f t="shared" si="13"/>
        <v>#N/A</v>
      </c>
      <c r="W47" s="172">
        <f t="shared" si="10"/>
        <v>2628717.5199999991</v>
      </c>
      <c r="X47" s="169" t="e">
        <f t="shared" si="11"/>
        <v>#N/A</v>
      </c>
    </row>
    <row r="48" spans="1:26">
      <c r="A48" s="95">
        <v>38776</v>
      </c>
      <c r="B48" s="137">
        <f t="shared" si="3"/>
        <v>1</v>
      </c>
      <c r="C48" s="115" t="str">
        <f t="shared" si="4"/>
        <v>Mar2006</v>
      </c>
      <c r="D48" s="115">
        <f t="shared" si="5"/>
        <v>38777</v>
      </c>
      <c r="E48" s="214">
        <v>3979432.13</v>
      </c>
      <c r="F48" s="215">
        <v>2969925.37</v>
      </c>
      <c r="G48" s="215">
        <v>221</v>
      </c>
      <c r="I48" s="178"/>
      <c r="J48" s="212"/>
      <c r="K48" s="165">
        <f t="shared" si="6"/>
        <v>1009506.7599999998</v>
      </c>
      <c r="L48" s="166"/>
      <c r="N48" s="149">
        <v>41426</v>
      </c>
      <c r="O48" s="168">
        <f t="shared" si="7"/>
        <v>14057315.220000001</v>
      </c>
      <c r="P48" s="172">
        <f t="shared" si="12"/>
        <v>10528930.67</v>
      </c>
      <c r="Q48" s="173">
        <f t="shared" si="8"/>
        <v>1113</v>
      </c>
      <c r="R48" s="172" t="e">
        <f t="shared" si="14"/>
        <v>#N/A</v>
      </c>
      <c r="S48" s="172" t="e">
        <f t="shared" si="15"/>
        <v>#N/A</v>
      </c>
      <c r="T48" s="151" t="e">
        <f t="shared" si="16"/>
        <v>#N/A</v>
      </c>
      <c r="U48" s="340">
        <f t="shared" si="9"/>
        <v>0.74900011170127256</v>
      </c>
      <c r="V48" s="213" t="e">
        <f t="shared" si="13"/>
        <v>#N/A</v>
      </c>
      <c r="W48" s="172">
        <f t="shared" si="10"/>
        <v>3528384.5500000007</v>
      </c>
      <c r="X48" s="169" t="e">
        <f t="shared" si="11"/>
        <v>#N/A</v>
      </c>
      <c r="Z48" s="106">
        <f t="shared" ref="Z48:Z57" si="17">P48/O48</f>
        <v>0.74900011170127256</v>
      </c>
    </row>
    <row r="49" spans="1:26">
      <c r="A49" s="102">
        <v>38807</v>
      </c>
      <c r="B49" s="137">
        <f t="shared" si="3"/>
        <v>1</v>
      </c>
      <c r="C49" s="115" t="str">
        <f t="shared" si="4"/>
        <v>Mar2006</v>
      </c>
      <c r="D49" s="115">
        <f t="shared" si="5"/>
        <v>38777</v>
      </c>
      <c r="E49" s="214">
        <v>4127349.84</v>
      </c>
      <c r="F49" s="215">
        <v>3457884.85</v>
      </c>
      <c r="G49" s="215">
        <v>208</v>
      </c>
      <c r="I49" s="178"/>
      <c r="J49" s="212"/>
      <c r="K49" s="165">
        <f t="shared" si="6"/>
        <v>669464.98999999976</v>
      </c>
      <c r="L49" s="166"/>
      <c r="N49" s="149">
        <v>41518</v>
      </c>
      <c r="O49" s="168">
        <f t="shared" si="7"/>
        <v>12977397.970000001</v>
      </c>
      <c r="P49" s="172">
        <f t="shared" si="12"/>
        <v>10780051.210000001</v>
      </c>
      <c r="Q49" s="173">
        <f t="shared" si="8"/>
        <v>1111</v>
      </c>
      <c r="R49" s="172" t="e">
        <f t="shared" si="14"/>
        <v>#N/A</v>
      </c>
      <c r="S49" s="172" t="e">
        <f t="shared" si="15"/>
        <v>#N/A</v>
      </c>
      <c r="T49" s="151" t="e">
        <f t="shared" si="16"/>
        <v>#N/A</v>
      </c>
      <c r="U49" s="340">
        <f t="shared" si="9"/>
        <v>0.83067894156597255</v>
      </c>
      <c r="V49" s="213" t="e">
        <f t="shared" si="13"/>
        <v>#N/A</v>
      </c>
      <c r="W49" s="172">
        <f t="shared" si="10"/>
        <v>2197346.7600000007</v>
      </c>
      <c r="X49" s="169" t="e">
        <f t="shared" si="11"/>
        <v>#N/A</v>
      </c>
      <c r="Z49" s="106">
        <f t="shared" si="17"/>
        <v>0.83067894156597255</v>
      </c>
    </row>
    <row r="50" spans="1:26">
      <c r="A50" s="95">
        <v>38837</v>
      </c>
      <c r="B50" s="137">
        <f t="shared" si="3"/>
        <v>2</v>
      </c>
      <c r="C50" s="115" t="str">
        <f t="shared" si="4"/>
        <v>June2006</v>
      </c>
      <c r="D50" s="115">
        <f t="shared" si="5"/>
        <v>38869</v>
      </c>
      <c r="E50" s="214">
        <v>3808736.53</v>
      </c>
      <c r="F50" s="215">
        <v>3093816.49</v>
      </c>
      <c r="G50" s="215">
        <v>188</v>
      </c>
      <c r="I50" s="178"/>
      <c r="J50" s="212"/>
      <c r="K50" s="165">
        <f t="shared" si="6"/>
        <v>714920.03999999957</v>
      </c>
      <c r="L50" s="166"/>
      <c r="N50" s="149">
        <v>41609</v>
      </c>
      <c r="O50" s="168">
        <f t="shared" si="7"/>
        <v>11945396.899999999</v>
      </c>
      <c r="P50" s="172">
        <f t="shared" si="12"/>
        <v>10459766.359999999</v>
      </c>
      <c r="Q50" s="173">
        <f t="shared" si="8"/>
        <v>962</v>
      </c>
      <c r="R50" s="172" t="e">
        <f t="shared" si="14"/>
        <v>#N/A</v>
      </c>
      <c r="S50" s="172" t="e">
        <f t="shared" si="15"/>
        <v>#N/A</v>
      </c>
      <c r="T50" s="151" t="e">
        <f t="shared" si="16"/>
        <v>#N/A</v>
      </c>
      <c r="U50" s="340">
        <f t="shared" si="9"/>
        <v>0.87563154640763763</v>
      </c>
      <c r="V50" s="213" t="e">
        <f t="shared" si="13"/>
        <v>#N/A</v>
      </c>
      <c r="W50" s="172">
        <f t="shared" si="10"/>
        <v>1485630.54</v>
      </c>
      <c r="X50" s="169" t="e">
        <f t="shared" si="11"/>
        <v>#N/A</v>
      </c>
      <c r="Z50" s="106">
        <f t="shared" si="17"/>
        <v>0.87563154640763763</v>
      </c>
    </row>
    <row r="51" spans="1:26">
      <c r="A51" s="102">
        <v>38868</v>
      </c>
      <c r="B51" s="137">
        <f t="shared" si="3"/>
        <v>2</v>
      </c>
      <c r="C51" s="115" t="str">
        <f t="shared" si="4"/>
        <v>June2006</v>
      </c>
      <c r="D51" s="115">
        <f t="shared" si="5"/>
        <v>38869</v>
      </c>
      <c r="E51" s="214">
        <v>6463168.0999999996</v>
      </c>
      <c r="F51" s="215">
        <v>3565301.07</v>
      </c>
      <c r="G51" s="215">
        <v>282</v>
      </c>
      <c r="I51" s="178"/>
      <c r="J51" s="212"/>
      <c r="K51" s="165">
        <f t="shared" si="6"/>
        <v>2897867.03</v>
      </c>
      <c r="L51" s="166"/>
      <c r="N51" s="149">
        <v>41699</v>
      </c>
      <c r="O51" s="168">
        <f t="shared" si="7"/>
        <v>11323631.5</v>
      </c>
      <c r="P51" s="172">
        <f t="shared" si="12"/>
        <v>9819491.6499999985</v>
      </c>
      <c r="Q51" s="173">
        <f t="shared" si="8"/>
        <v>869</v>
      </c>
      <c r="R51" s="172" t="e">
        <f t="shared" si="14"/>
        <v>#N/A</v>
      </c>
      <c r="S51" s="172" t="e">
        <f t="shared" si="15"/>
        <v>#N/A</v>
      </c>
      <c r="T51" s="151" t="e">
        <f t="shared" si="16"/>
        <v>#N/A</v>
      </c>
      <c r="U51" s="340">
        <f t="shared" si="9"/>
        <v>0.86716806794710677</v>
      </c>
      <c r="V51" s="213" t="e">
        <f t="shared" si="13"/>
        <v>#N/A</v>
      </c>
      <c r="W51" s="172">
        <f t="shared" si="10"/>
        <v>1504139.85</v>
      </c>
      <c r="X51" s="169" t="e">
        <f t="shared" si="11"/>
        <v>#N/A</v>
      </c>
      <c r="Z51" s="106">
        <f t="shared" si="17"/>
        <v>0.86716806794710677</v>
      </c>
    </row>
    <row r="52" spans="1:26">
      <c r="A52" s="95">
        <v>38898</v>
      </c>
      <c r="B52" s="137">
        <f t="shared" si="3"/>
        <v>2</v>
      </c>
      <c r="C52" s="115" t="str">
        <f t="shared" si="4"/>
        <v>June2006</v>
      </c>
      <c r="D52" s="115">
        <f t="shared" si="5"/>
        <v>38869</v>
      </c>
      <c r="E52" s="214">
        <v>4879317.38</v>
      </c>
      <c r="F52" s="215">
        <v>3397906.59</v>
      </c>
      <c r="G52" s="215">
        <v>290</v>
      </c>
      <c r="I52" s="178"/>
      <c r="J52" s="212"/>
      <c r="K52" s="165">
        <f t="shared" si="6"/>
        <v>1481410.79</v>
      </c>
      <c r="L52" s="166"/>
      <c r="N52" s="149">
        <v>41791</v>
      </c>
      <c r="O52" s="168">
        <f t="shared" si="7"/>
        <v>11829842.84</v>
      </c>
      <c r="P52" s="172">
        <f t="shared" si="12"/>
        <v>9894404.25</v>
      </c>
      <c r="Q52" s="173">
        <f t="shared" si="8"/>
        <v>873</v>
      </c>
      <c r="R52" s="172" t="e">
        <f t="shared" si="14"/>
        <v>#N/A</v>
      </c>
      <c r="S52" s="172" t="e">
        <f t="shared" si="15"/>
        <v>#N/A</v>
      </c>
      <c r="T52" s="151" t="e">
        <f t="shared" si="16"/>
        <v>#N/A</v>
      </c>
      <c r="U52" s="340">
        <f t="shared" si="9"/>
        <v>0.83639355009385741</v>
      </c>
      <c r="V52" s="213" t="e">
        <f t="shared" si="13"/>
        <v>#N/A</v>
      </c>
      <c r="W52" s="172">
        <f t="shared" si="10"/>
        <v>1935438.5899999999</v>
      </c>
      <c r="X52" s="169" t="e">
        <f t="shared" si="11"/>
        <v>#N/A</v>
      </c>
      <c r="Z52" s="106">
        <f t="shared" si="17"/>
        <v>0.83639355009385741</v>
      </c>
    </row>
    <row r="53" spans="1:26">
      <c r="A53" s="102">
        <v>38929</v>
      </c>
      <c r="B53" s="137">
        <f t="shared" si="3"/>
        <v>3</v>
      </c>
      <c r="C53" s="115" t="str">
        <f t="shared" si="4"/>
        <v>Sep2006</v>
      </c>
      <c r="D53" s="115">
        <f t="shared" si="5"/>
        <v>38961</v>
      </c>
      <c r="E53" s="214">
        <v>4392872.74</v>
      </c>
      <c r="F53" s="215">
        <v>3494511.34</v>
      </c>
      <c r="G53" s="215">
        <v>273</v>
      </c>
      <c r="I53" s="178"/>
      <c r="J53" s="212"/>
      <c r="K53" s="165">
        <f t="shared" si="6"/>
        <v>898361.40000000037</v>
      </c>
      <c r="L53" s="166"/>
      <c r="N53" s="149">
        <v>41883</v>
      </c>
      <c r="O53" s="168">
        <f t="shared" si="7"/>
        <v>11650160.879999999</v>
      </c>
      <c r="P53" s="172">
        <f t="shared" si="12"/>
        <v>10301969.82</v>
      </c>
      <c r="Q53" s="173">
        <f t="shared" si="8"/>
        <v>1008</v>
      </c>
      <c r="R53" s="172" t="e">
        <f t="shared" si="14"/>
        <v>#N/A</v>
      </c>
      <c r="S53" s="172" t="e">
        <f t="shared" si="15"/>
        <v>#N/A</v>
      </c>
      <c r="T53" s="151" t="e">
        <f t="shared" si="16"/>
        <v>#N/A</v>
      </c>
      <c r="U53" s="340">
        <f t="shared" si="9"/>
        <v>0.88427704356302428</v>
      </c>
      <c r="V53" s="213" t="e">
        <f t="shared" si="13"/>
        <v>#N/A</v>
      </c>
      <c r="W53" s="172">
        <f t="shared" si="10"/>
        <v>1348191.0599999996</v>
      </c>
      <c r="X53" s="169" t="e">
        <f t="shared" si="11"/>
        <v>#N/A</v>
      </c>
      <c r="Z53" s="106">
        <f t="shared" si="17"/>
        <v>0.88427704356302428</v>
      </c>
    </row>
    <row r="54" spans="1:26">
      <c r="A54" s="95">
        <v>38960</v>
      </c>
      <c r="B54" s="137">
        <f t="shared" si="3"/>
        <v>3</v>
      </c>
      <c r="C54" s="115" t="str">
        <f t="shared" si="4"/>
        <v>Sep2006</v>
      </c>
      <c r="D54" s="115">
        <f t="shared" si="5"/>
        <v>38961</v>
      </c>
      <c r="E54" s="214">
        <v>4653806.25</v>
      </c>
      <c r="F54" s="215">
        <v>3547040.21</v>
      </c>
      <c r="G54" s="215">
        <v>330</v>
      </c>
      <c r="I54" s="178"/>
      <c r="J54" s="212"/>
      <c r="K54" s="165">
        <f t="shared" si="6"/>
        <v>1106766.04</v>
      </c>
      <c r="L54" s="166"/>
      <c r="N54" s="149">
        <v>41974</v>
      </c>
      <c r="O54" s="168">
        <f t="shared" si="7"/>
        <v>11777174.26</v>
      </c>
      <c r="P54" s="172">
        <f t="shared" si="12"/>
        <v>10067112.560000001</v>
      </c>
      <c r="Q54" s="173">
        <f t="shared" si="8"/>
        <v>935</v>
      </c>
      <c r="R54" s="172" t="e">
        <f t="shared" si="14"/>
        <v>#N/A</v>
      </c>
      <c r="S54" s="172" t="e">
        <f t="shared" si="15"/>
        <v>#N/A</v>
      </c>
      <c r="T54" s="151" t="e">
        <f t="shared" si="16"/>
        <v>#N/A</v>
      </c>
      <c r="U54" s="340">
        <f t="shared" si="9"/>
        <v>0.85479864165650887</v>
      </c>
      <c r="V54" s="213" t="e">
        <f t="shared" si="13"/>
        <v>#N/A</v>
      </c>
      <c r="W54" s="172">
        <f t="shared" si="10"/>
        <v>1710061.7000000007</v>
      </c>
      <c r="X54" s="169" t="e">
        <f t="shared" si="11"/>
        <v>#N/A</v>
      </c>
      <c r="Z54" s="106">
        <f t="shared" si="17"/>
        <v>0.85479864165650887</v>
      </c>
    </row>
    <row r="55" spans="1:26">
      <c r="A55" s="102">
        <v>38990</v>
      </c>
      <c r="B55" s="137">
        <f t="shared" si="3"/>
        <v>3</v>
      </c>
      <c r="C55" s="115" t="str">
        <f t="shared" si="4"/>
        <v>Sep2006</v>
      </c>
      <c r="D55" s="115">
        <f t="shared" si="5"/>
        <v>38961</v>
      </c>
      <c r="E55" s="214">
        <v>4566014.0999999996</v>
      </c>
      <c r="F55" s="215">
        <v>3520676.48</v>
      </c>
      <c r="G55" s="215">
        <v>277</v>
      </c>
      <c r="I55" s="178"/>
      <c r="J55" s="212"/>
      <c r="K55" s="165">
        <f t="shared" si="6"/>
        <v>1045337.6199999996</v>
      </c>
      <c r="L55" s="166"/>
      <c r="N55" s="149">
        <v>42064</v>
      </c>
      <c r="O55" s="168">
        <f t="shared" si="7"/>
        <v>10345379.67</v>
      </c>
      <c r="P55" s="172">
        <f t="shared" si="12"/>
        <v>8970205.4600000009</v>
      </c>
      <c r="Q55" s="173">
        <f t="shared" si="8"/>
        <v>691</v>
      </c>
      <c r="R55" s="172" t="e">
        <f t="shared" si="14"/>
        <v>#N/A</v>
      </c>
      <c r="S55" s="172" t="e">
        <f t="shared" si="15"/>
        <v>#N/A</v>
      </c>
      <c r="T55" s="151" t="e">
        <f t="shared" si="16"/>
        <v>#N/A</v>
      </c>
      <c r="U55" s="340">
        <f t="shared" si="9"/>
        <v>0.86707358706343163</v>
      </c>
      <c r="V55" s="213" t="e">
        <f t="shared" si="13"/>
        <v>#N/A</v>
      </c>
      <c r="W55" s="172">
        <f t="shared" si="10"/>
        <v>1375174.21</v>
      </c>
      <c r="X55" s="169" t="e">
        <f t="shared" si="11"/>
        <v>#N/A</v>
      </c>
      <c r="Z55" s="106">
        <f t="shared" si="17"/>
        <v>0.86707358706343163</v>
      </c>
    </row>
    <row r="56" spans="1:26">
      <c r="A56" s="95">
        <v>39021</v>
      </c>
      <c r="B56" s="137">
        <f t="shared" si="3"/>
        <v>4</v>
      </c>
      <c r="C56" s="115" t="str">
        <f t="shared" si="4"/>
        <v>dec2006</v>
      </c>
      <c r="D56" s="115">
        <f t="shared" si="5"/>
        <v>39052</v>
      </c>
      <c r="E56" s="214">
        <v>4154616.53</v>
      </c>
      <c r="F56" s="215">
        <v>3392147.5</v>
      </c>
      <c r="G56" s="215">
        <v>241</v>
      </c>
      <c r="I56" s="178"/>
      <c r="J56" s="212"/>
      <c r="K56" s="165">
        <f t="shared" si="6"/>
        <v>762469.0299999998</v>
      </c>
      <c r="L56" s="166"/>
      <c r="N56" s="149">
        <v>42156</v>
      </c>
      <c r="O56" s="168">
        <f t="shared" si="7"/>
        <v>10673041.17</v>
      </c>
      <c r="P56" s="172">
        <f t="shared" si="12"/>
        <v>8914644.9699999988</v>
      </c>
      <c r="Q56" s="173">
        <f t="shared" si="8"/>
        <v>728</v>
      </c>
      <c r="R56" s="172" t="e">
        <f t="shared" si="14"/>
        <v>#N/A</v>
      </c>
      <c r="S56" s="172" t="e">
        <f t="shared" si="15"/>
        <v>#N/A</v>
      </c>
      <c r="T56" s="151" t="e">
        <f t="shared" si="16"/>
        <v>#N/A</v>
      </c>
      <c r="U56" s="340">
        <f t="shared" si="9"/>
        <v>0.83524881315528543</v>
      </c>
      <c r="V56" s="213" t="e">
        <f t="shared" si="13"/>
        <v>#N/A</v>
      </c>
      <c r="W56" s="172">
        <f t="shared" si="10"/>
        <v>1758396.1999999997</v>
      </c>
      <c r="X56" s="169" t="e">
        <f t="shared" si="11"/>
        <v>#N/A</v>
      </c>
      <c r="Z56" s="106">
        <f t="shared" si="17"/>
        <v>0.83524881315528543</v>
      </c>
    </row>
    <row r="57" spans="1:26">
      <c r="A57" s="102">
        <v>39051</v>
      </c>
      <c r="B57" s="137">
        <f t="shared" si="3"/>
        <v>4</v>
      </c>
      <c r="C57" s="115" t="str">
        <f t="shared" si="4"/>
        <v>dec2006</v>
      </c>
      <c r="D57" s="115">
        <f t="shared" si="5"/>
        <v>39052</v>
      </c>
      <c r="E57" s="214">
        <v>4866391.2300000004</v>
      </c>
      <c r="F57" s="215">
        <v>3505275.92</v>
      </c>
      <c r="G57" s="215">
        <v>312</v>
      </c>
      <c r="I57" s="178"/>
      <c r="J57" s="212"/>
      <c r="K57" s="165">
        <f t="shared" si="6"/>
        <v>1361115.3100000005</v>
      </c>
      <c r="L57" s="166"/>
      <c r="N57" s="149">
        <v>42248</v>
      </c>
      <c r="O57" s="168">
        <f t="shared" si="7"/>
        <v>11755008.27</v>
      </c>
      <c r="P57" s="172">
        <f t="shared" si="12"/>
        <v>8999967.5199999996</v>
      </c>
      <c r="Q57" s="173">
        <f t="shared" si="8"/>
        <v>823</v>
      </c>
      <c r="R57" s="172" t="e">
        <f t="shared" si="14"/>
        <v>#N/A</v>
      </c>
      <c r="S57" s="172" t="e">
        <f t="shared" si="15"/>
        <v>#N/A</v>
      </c>
      <c r="T57" s="151" t="e">
        <f t="shared" si="16"/>
        <v>#N/A</v>
      </c>
      <c r="U57" s="340">
        <f t="shared" si="9"/>
        <v>0.76562834438567351</v>
      </c>
      <c r="V57" s="213" t="e">
        <f t="shared" si="13"/>
        <v>#N/A</v>
      </c>
      <c r="W57" s="172">
        <f t="shared" si="10"/>
        <v>2755040.7500000005</v>
      </c>
      <c r="X57" s="169" t="e">
        <f t="shared" si="11"/>
        <v>#N/A</v>
      </c>
      <c r="Z57" s="106">
        <f t="shared" si="17"/>
        <v>0.76562834438567351</v>
      </c>
    </row>
    <row r="58" spans="1:26">
      <c r="A58" s="95">
        <v>39082</v>
      </c>
      <c r="B58" s="137">
        <f t="shared" si="3"/>
        <v>4</v>
      </c>
      <c r="C58" s="115" t="str">
        <f t="shared" si="4"/>
        <v>dec2006</v>
      </c>
      <c r="D58" s="115">
        <f t="shared" si="5"/>
        <v>39052</v>
      </c>
      <c r="E58" s="214">
        <v>3647770.41</v>
      </c>
      <c r="F58" s="215">
        <v>3572145.16</v>
      </c>
      <c r="G58" s="215">
        <v>224</v>
      </c>
      <c r="I58" s="178"/>
      <c r="J58" s="212"/>
      <c r="K58" s="165">
        <f t="shared" si="6"/>
        <v>75625.25</v>
      </c>
      <c r="L58" s="166"/>
      <c r="N58" s="149">
        <v>42339</v>
      </c>
      <c r="O58" s="168">
        <f t="shared" si="7"/>
        <v>10957401.549999999</v>
      </c>
      <c r="P58" s="172">
        <f t="shared" si="12"/>
        <v>8895000.8499999996</v>
      </c>
      <c r="Q58" s="173">
        <f t="shared" si="8"/>
        <v>572</v>
      </c>
      <c r="R58" s="172" t="e">
        <f t="shared" si="14"/>
        <v>#N/A</v>
      </c>
      <c r="S58" s="172" t="e">
        <f t="shared" si="15"/>
        <v>#N/A</v>
      </c>
      <c r="T58" s="151" t="e">
        <f t="shared" si="16"/>
        <v>#N/A</v>
      </c>
      <c r="U58" s="340">
        <f t="shared" si="9"/>
        <v>0.81178012956913137</v>
      </c>
      <c r="V58" s="213" t="e">
        <f t="shared" si="13"/>
        <v>#N/A</v>
      </c>
      <c r="W58" s="172">
        <f t="shared" si="10"/>
        <v>2062400.6999999997</v>
      </c>
      <c r="X58" s="169" t="e">
        <f t="shared" si="11"/>
        <v>#N/A</v>
      </c>
      <c r="Y58" s="106">
        <f>O58/O33-1</f>
        <v>-0.30552636792937826</v>
      </c>
      <c r="Z58" s="106">
        <f>P58/O58</f>
        <v>0.81178012956913137</v>
      </c>
    </row>
    <row r="59" spans="1:26">
      <c r="A59" s="102">
        <v>39113</v>
      </c>
      <c r="B59" s="137">
        <f t="shared" si="3"/>
        <v>1</v>
      </c>
      <c r="C59" s="115" t="str">
        <f t="shared" si="4"/>
        <v>Mar2007</v>
      </c>
      <c r="D59" s="115">
        <f t="shared" si="5"/>
        <v>39142</v>
      </c>
      <c r="E59" s="214">
        <v>4274343.54</v>
      </c>
      <c r="F59" s="215">
        <v>2996433.29</v>
      </c>
      <c r="G59" s="215">
        <v>235</v>
      </c>
      <c r="I59" s="178"/>
      <c r="J59" s="212"/>
      <c r="K59" s="165">
        <f t="shared" si="6"/>
        <v>1277910.25</v>
      </c>
      <c r="L59" s="166"/>
      <c r="N59" s="149">
        <v>42430</v>
      </c>
      <c r="O59" s="168">
        <f t="shared" si="7"/>
        <v>11067416.42</v>
      </c>
      <c r="P59" s="172">
        <f t="shared" si="12"/>
        <v>8375923.5099999998</v>
      </c>
      <c r="Q59" s="173">
        <f t="shared" si="8"/>
        <v>571</v>
      </c>
      <c r="R59" s="172" t="e">
        <f t="shared" si="14"/>
        <v>#N/A</v>
      </c>
      <c r="S59" s="172" t="e">
        <f t="shared" si="15"/>
        <v>#N/A</v>
      </c>
      <c r="T59" s="151" t="e">
        <f t="shared" si="16"/>
        <v>#N/A</v>
      </c>
      <c r="U59" s="340">
        <f t="shared" si="9"/>
        <v>0.75680928521527524</v>
      </c>
      <c r="V59" s="213" t="e">
        <f t="shared" si="13"/>
        <v>#N/A</v>
      </c>
      <c r="W59" s="172">
        <f t="shared" si="10"/>
        <v>2691492.91</v>
      </c>
      <c r="X59" s="169" t="e">
        <f t="shared" si="11"/>
        <v>#N/A</v>
      </c>
    </row>
    <row r="60" spans="1:26">
      <c r="A60" s="95">
        <v>39141</v>
      </c>
      <c r="B60" s="137">
        <f t="shared" si="3"/>
        <v>1</v>
      </c>
      <c r="C60" s="115" t="str">
        <f t="shared" si="4"/>
        <v>Mar2007</v>
      </c>
      <c r="D60" s="115">
        <f t="shared" si="5"/>
        <v>39142</v>
      </c>
      <c r="E60" s="214">
        <v>4250400.2699999996</v>
      </c>
      <c r="F60" s="215">
        <v>3138574.17</v>
      </c>
      <c r="G60" s="215">
        <v>243</v>
      </c>
      <c r="I60" s="178"/>
      <c r="J60" s="212"/>
      <c r="K60" s="165">
        <f t="shared" si="6"/>
        <v>1111826.0999999996</v>
      </c>
      <c r="L60" s="166"/>
      <c r="M60" s="544"/>
      <c r="N60" s="149">
        <v>42522</v>
      </c>
      <c r="O60" s="168">
        <f t="shared" si="7"/>
        <v>10933783.16</v>
      </c>
      <c r="P60" s="172">
        <f t="shared" si="12"/>
        <v>8669627.8500000015</v>
      </c>
      <c r="Q60" s="173">
        <f t="shared" si="8"/>
        <v>561</v>
      </c>
      <c r="R60" s="172">
        <f t="shared" si="14"/>
        <v>10933783.16</v>
      </c>
      <c r="S60" s="172">
        <f t="shared" si="15"/>
        <v>8669627.8500000015</v>
      </c>
      <c r="T60" s="151">
        <f t="shared" si="16"/>
        <v>561</v>
      </c>
      <c r="U60" s="340">
        <f t="shared" si="9"/>
        <v>0.79292114386508483</v>
      </c>
      <c r="V60" s="213">
        <f t="shared" si="13"/>
        <v>0.79292114386508483</v>
      </c>
      <c r="W60" s="172">
        <f t="shared" si="10"/>
        <v>2264155.3099999996</v>
      </c>
      <c r="X60" s="169">
        <f t="shared" si="11"/>
        <v>2264155.3099999996</v>
      </c>
    </row>
    <row r="61" spans="1:26">
      <c r="A61" s="102">
        <v>39172</v>
      </c>
      <c r="B61" s="137">
        <f t="shared" si="3"/>
        <v>1</v>
      </c>
      <c r="C61" s="115" t="str">
        <f t="shared" si="4"/>
        <v>Mar2007</v>
      </c>
      <c r="D61" s="115">
        <f t="shared" si="5"/>
        <v>39142</v>
      </c>
      <c r="E61" s="214">
        <v>5106174.5999999996</v>
      </c>
      <c r="F61" s="215">
        <v>3739386.55</v>
      </c>
      <c r="G61" s="215">
        <v>323</v>
      </c>
      <c r="I61" s="178"/>
      <c r="J61" s="212"/>
      <c r="K61" s="165">
        <f t="shared" si="6"/>
        <v>1366788.0499999998</v>
      </c>
      <c r="L61" s="166"/>
      <c r="N61" s="149">
        <v>42614</v>
      </c>
      <c r="O61" s="168">
        <f t="shared" si="7"/>
        <v>11211685.57</v>
      </c>
      <c r="P61" s="172">
        <f t="shared" si="12"/>
        <v>8785905.6799999997</v>
      </c>
      <c r="Q61" s="173">
        <f t="shared" si="8"/>
        <v>591</v>
      </c>
      <c r="R61" s="172">
        <f t="shared" si="14"/>
        <v>11811034.474400001</v>
      </c>
      <c r="S61" s="172">
        <f t="shared" si="15"/>
        <v>8900240.6910049058</v>
      </c>
      <c r="T61" s="151">
        <f t="shared" si="16"/>
        <v>712.49713284086988</v>
      </c>
      <c r="U61" s="340">
        <f t="shared" si="9"/>
        <v>0.78363825181729563</v>
      </c>
      <c r="V61" s="213">
        <f t="shared" si="13"/>
        <v>0.75355301944938546</v>
      </c>
      <c r="W61" s="172">
        <f t="shared" si="10"/>
        <v>2425779.89</v>
      </c>
      <c r="X61" s="169">
        <f t="shared" si="11"/>
        <v>2910793.7833950943</v>
      </c>
    </row>
    <row r="62" spans="1:26">
      <c r="A62" s="95">
        <v>39202</v>
      </c>
      <c r="B62" s="137">
        <f t="shared" si="3"/>
        <v>2</v>
      </c>
      <c r="C62" s="115" t="str">
        <f t="shared" si="4"/>
        <v>June2007</v>
      </c>
      <c r="D62" s="115">
        <f t="shared" si="5"/>
        <v>39234</v>
      </c>
      <c r="E62" s="214">
        <v>4004227.42</v>
      </c>
      <c r="F62" s="215">
        <v>3384811.62</v>
      </c>
      <c r="G62" s="215">
        <v>272</v>
      </c>
      <c r="I62" s="178"/>
      <c r="J62" s="212"/>
      <c r="K62" s="165">
        <f t="shared" si="6"/>
        <v>619415.79999999981</v>
      </c>
      <c r="L62" s="166"/>
      <c r="N62" s="149">
        <v>42705</v>
      </c>
      <c r="O62" s="168">
        <f t="shared" si="7"/>
        <v>9782417.0800000001</v>
      </c>
      <c r="P62" s="172">
        <f t="shared" si="12"/>
        <v>8541776.040000001</v>
      </c>
      <c r="Q62" s="173">
        <f t="shared" si="8"/>
        <v>583</v>
      </c>
      <c r="R62" s="172">
        <f t="shared" si="14"/>
        <v>10652621.4384</v>
      </c>
      <c r="S62" s="172">
        <f t="shared" si="15"/>
        <v>8666592.1944821887</v>
      </c>
      <c r="T62" s="151">
        <f t="shared" si="16"/>
        <v>555.41013638626623</v>
      </c>
      <c r="U62" s="340">
        <f t="shared" si="9"/>
        <v>0.87317643176996917</v>
      </c>
      <c r="V62" s="213">
        <f t="shared" si="13"/>
        <v>0.81356427097290063</v>
      </c>
      <c r="W62" s="172">
        <f t="shared" si="10"/>
        <v>1240641.0399999991</v>
      </c>
      <c r="X62" s="169">
        <f t="shared" si="11"/>
        <v>1986029.2439178117</v>
      </c>
    </row>
    <row r="63" spans="1:26">
      <c r="A63" s="102">
        <v>39233</v>
      </c>
      <c r="B63" s="137">
        <f t="shared" si="3"/>
        <v>2</v>
      </c>
      <c r="C63" s="115" t="str">
        <f t="shared" si="4"/>
        <v>June2007</v>
      </c>
      <c r="D63" s="115">
        <f t="shared" si="5"/>
        <v>39234</v>
      </c>
      <c r="E63" s="214">
        <v>5403953.5899999999</v>
      </c>
      <c r="F63" s="215">
        <v>3716480.1</v>
      </c>
      <c r="G63" s="215">
        <v>402</v>
      </c>
      <c r="I63" s="178"/>
      <c r="J63" s="212"/>
      <c r="K63" s="165">
        <f t="shared" si="6"/>
        <v>1687473.4899999998</v>
      </c>
      <c r="L63" s="166"/>
      <c r="N63" s="149">
        <v>42795</v>
      </c>
      <c r="O63" s="168" t="e">
        <f t="shared" si="7"/>
        <v>#N/A</v>
      </c>
      <c r="P63" s="172" t="e">
        <f t="shared" si="12"/>
        <v>#N/A</v>
      </c>
      <c r="Q63" s="173" t="e">
        <f t="shared" si="8"/>
        <v>#N/A</v>
      </c>
      <c r="R63" s="172">
        <f t="shared" si="14"/>
        <v>10517279.814299999</v>
      </c>
      <c r="S63" s="172">
        <f t="shared" si="15"/>
        <v>8048108.1679402161</v>
      </c>
      <c r="T63" s="151">
        <f t="shared" si="16"/>
        <v>506.81467589698747</v>
      </c>
      <c r="U63" s="340" t="e">
        <f t="shared" si="9"/>
        <v>#N/A</v>
      </c>
      <c r="V63" s="213">
        <f t="shared" si="13"/>
        <v>0.76522716044860462</v>
      </c>
      <c r="W63" s="172" t="e">
        <f t="shared" si="10"/>
        <v>#N/A</v>
      </c>
      <c r="X63" s="169">
        <f t="shared" si="11"/>
        <v>2469171.6463597827</v>
      </c>
    </row>
    <row r="64" spans="1:26">
      <c r="A64" s="95">
        <v>39263</v>
      </c>
      <c r="B64" s="137">
        <f t="shared" si="3"/>
        <v>2</v>
      </c>
      <c r="C64" s="115" t="str">
        <f t="shared" si="4"/>
        <v>June2007</v>
      </c>
      <c r="D64" s="115">
        <f t="shared" si="5"/>
        <v>39234</v>
      </c>
      <c r="E64" s="214">
        <v>4797091.38</v>
      </c>
      <c r="F64" s="215">
        <v>3658661.91</v>
      </c>
      <c r="G64" s="215">
        <v>339</v>
      </c>
      <c r="I64" s="178"/>
      <c r="J64" s="212"/>
      <c r="K64" s="165">
        <f t="shared" si="6"/>
        <v>1138429.4699999997</v>
      </c>
      <c r="L64" s="166"/>
      <c r="N64" s="149">
        <v>42887</v>
      </c>
      <c r="O64" s="168" t="e">
        <f t="shared" si="7"/>
        <v>#N/A</v>
      </c>
      <c r="P64" s="172" t="e">
        <f t="shared" si="12"/>
        <v>#N/A</v>
      </c>
      <c r="Q64" s="173" t="e">
        <f t="shared" si="8"/>
        <v>#N/A</v>
      </c>
      <c r="R64" s="172">
        <f t="shared" si="14"/>
        <v>11207186.2576</v>
      </c>
      <c r="S64" s="172">
        <f t="shared" si="15"/>
        <v>8357578.9221680909</v>
      </c>
      <c r="T64" s="151">
        <f t="shared" si="16"/>
        <v>556.46346369046341</v>
      </c>
      <c r="U64" s="340" t="e">
        <f t="shared" si="9"/>
        <v>#N/A</v>
      </c>
      <c r="V64" s="213">
        <f t="shared" si="13"/>
        <v>0.74573391840440884</v>
      </c>
      <c r="W64" s="172" t="e">
        <f t="shared" si="10"/>
        <v>#N/A</v>
      </c>
      <c r="X64" s="169">
        <f t="shared" si="11"/>
        <v>2849607.3354319101</v>
      </c>
    </row>
    <row r="65" spans="1:24">
      <c r="A65" s="102">
        <v>39294</v>
      </c>
      <c r="B65" s="137">
        <f t="shared" si="3"/>
        <v>3</v>
      </c>
      <c r="C65" s="115" t="str">
        <f t="shared" si="4"/>
        <v>Sep2007</v>
      </c>
      <c r="D65" s="115">
        <f t="shared" si="5"/>
        <v>39326</v>
      </c>
      <c r="E65" s="214">
        <v>4870809.28</v>
      </c>
      <c r="F65" s="215">
        <v>3396168.43</v>
      </c>
      <c r="G65" s="215">
        <v>373</v>
      </c>
      <c r="I65" s="178"/>
      <c r="J65" s="212"/>
      <c r="K65" s="165">
        <f t="shared" si="6"/>
        <v>1474640.85</v>
      </c>
      <c r="L65" s="166"/>
      <c r="N65" s="149">
        <v>42979</v>
      </c>
      <c r="O65" s="168" t="e">
        <f t="shared" si="7"/>
        <v>#N/A</v>
      </c>
      <c r="P65" s="172" t="e">
        <f t="shared" si="12"/>
        <v>#N/A</v>
      </c>
      <c r="Q65" s="173" t="e">
        <f t="shared" si="8"/>
        <v>#N/A</v>
      </c>
      <c r="R65" s="172">
        <f t="shared" si="14"/>
        <v>11636063.230099998</v>
      </c>
      <c r="S65" s="172">
        <f t="shared" si="15"/>
        <v>8719729.1288093906</v>
      </c>
      <c r="T65" s="151">
        <f t="shared" si="16"/>
        <v>695.25111322834755</v>
      </c>
      <c r="U65" s="340" t="e">
        <f t="shared" si="9"/>
        <v>#N/A</v>
      </c>
      <c r="V65" s="213">
        <f t="shared" si="13"/>
        <v>0.74937106789290409</v>
      </c>
      <c r="W65" s="172" t="e">
        <f t="shared" si="10"/>
        <v>#N/A</v>
      </c>
      <c r="X65" s="169">
        <f t="shared" si="11"/>
        <v>2916334.1012906097</v>
      </c>
    </row>
    <row r="66" spans="1:24">
      <c r="A66" s="95">
        <v>39325</v>
      </c>
      <c r="B66" s="137">
        <f t="shared" si="3"/>
        <v>3</v>
      </c>
      <c r="C66" s="115" t="str">
        <f t="shared" si="4"/>
        <v>Sep2007</v>
      </c>
      <c r="D66" s="115">
        <f t="shared" si="5"/>
        <v>39326</v>
      </c>
      <c r="E66" s="214">
        <v>5267625.22</v>
      </c>
      <c r="F66" s="215">
        <v>4025177.92</v>
      </c>
      <c r="G66" s="215">
        <v>430</v>
      </c>
      <c r="I66" s="178"/>
      <c r="J66" s="212"/>
      <c r="K66" s="165">
        <f t="shared" si="6"/>
        <v>1242447.2999999998</v>
      </c>
      <c r="L66" s="166"/>
      <c r="N66" s="149">
        <v>43070</v>
      </c>
      <c r="O66" s="168" t="e">
        <f t="shared" si="7"/>
        <v>#N/A</v>
      </c>
      <c r="P66" s="172" t="e">
        <f t="shared" si="12"/>
        <v>#N/A</v>
      </c>
      <c r="Q66" s="173" t="e">
        <f t="shared" si="8"/>
        <v>#N/A</v>
      </c>
      <c r="R66" s="172">
        <f t="shared" si="14"/>
        <v>10553969.1634</v>
      </c>
      <c r="S66" s="172">
        <f t="shared" si="15"/>
        <v>8517956.5329301096</v>
      </c>
      <c r="T66" s="151">
        <f t="shared" si="16"/>
        <v>541.60744637889468</v>
      </c>
      <c r="U66" s="340" t="e">
        <f t="shared" si="9"/>
        <v>#N/A</v>
      </c>
      <c r="V66" s="213">
        <f t="shared" si="13"/>
        <v>0.80708559983948436</v>
      </c>
      <c r="W66" s="172" t="e">
        <f t="shared" si="10"/>
        <v>#N/A</v>
      </c>
      <c r="X66" s="169">
        <f t="shared" si="11"/>
        <v>2036012.6304698903</v>
      </c>
    </row>
    <row r="67" spans="1:24">
      <c r="A67" s="102">
        <v>39355</v>
      </c>
      <c r="B67" s="137">
        <f t="shared" si="3"/>
        <v>3</v>
      </c>
      <c r="C67" s="115" t="str">
        <f t="shared" si="4"/>
        <v>Sep2007</v>
      </c>
      <c r="D67" s="115">
        <f t="shared" si="5"/>
        <v>39326</v>
      </c>
      <c r="E67" s="214">
        <v>4498442.0199999996</v>
      </c>
      <c r="F67" s="215">
        <v>3600704.27</v>
      </c>
      <c r="G67" s="215">
        <v>394</v>
      </c>
      <c r="I67" s="178"/>
      <c r="J67" s="212"/>
      <c r="K67" s="165">
        <f t="shared" si="6"/>
        <v>897737.74999999953</v>
      </c>
      <c r="L67" s="166"/>
      <c r="N67" s="149">
        <v>43160</v>
      </c>
      <c r="O67" s="168" t="e">
        <f t="shared" si="7"/>
        <v>#N/A</v>
      </c>
      <c r="P67" s="172" t="e">
        <f t="shared" si="12"/>
        <v>#N/A</v>
      </c>
      <c r="Q67" s="173" t="e">
        <f t="shared" si="8"/>
        <v>#N/A</v>
      </c>
      <c r="R67" s="172">
        <f t="shared" si="14"/>
        <v>10465223.7239</v>
      </c>
      <c r="S67" s="172">
        <f t="shared" si="15"/>
        <v>7915947.022749234</v>
      </c>
      <c r="T67" s="151">
        <f t="shared" si="16"/>
        <v>495.21368666587455</v>
      </c>
      <c r="U67" s="340" t="e">
        <f t="shared" si="9"/>
        <v>#N/A</v>
      </c>
      <c r="V67" s="213">
        <f t="shared" si="13"/>
        <v>0.75640494953501625</v>
      </c>
      <c r="W67" s="172" t="e">
        <f t="shared" si="10"/>
        <v>#N/A</v>
      </c>
      <c r="X67" s="169">
        <f t="shared" si="11"/>
        <v>2549276.7011507661</v>
      </c>
    </row>
    <row r="68" spans="1:24">
      <c r="A68" s="95">
        <v>39386</v>
      </c>
      <c r="B68" s="137">
        <f t="shared" si="3"/>
        <v>4</v>
      </c>
      <c r="C68" s="115" t="str">
        <f t="shared" si="4"/>
        <v>dec2007</v>
      </c>
      <c r="D68" s="115">
        <f t="shared" si="5"/>
        <v>39417</v>
      </c>
      <c r="E68" s="214">
        <v>4668850.4800000004</v>
      </c>
      <c r="F68" s="215">
        <v>3663702.35</v>
      </c>
      <c r="G68" s="215">
        <v>442</v>
      </c>
      <c r="I68" s="178"/>
      <c r="J68" s="212"/>
      <c r="K68" s="165">
        <f t="shared" si="6"/>
        <v>1005148.1300000004</v>
      </c>
      <c r="L68" s="166"/>
      <c r="N68" s="149">
        <v>43252</v>
      </c>
      <c r="O68" s="168" t="e">
        <f t="shared" si="7"/>
        <v>#N/A</v>
      </c>
      <c r="P68" s="172" t="e">
        <f t="shared" si="12"/>
        <v>#N/A</v>
      </c>
      <c r="Q68" s="173" t="e">
        <f t="shared" si="8"/>
        <v>#N/A</v>
      </c>
      <c r="R68" s="172">
        <f t="shared" ref="R68:R76" si="18">IF(SUMIF($D$4:$D$220,N68,$H$4:$H$220)=0,NA(),SUMIF($D$4:$D$220,N68,$H$4:$H$220))</f>
        <v>11133380.282500001</v>
      </c>
      <c r="S68" s="172">
        <f t="shared" ref="S68:S76" si="19">IF(SUMIF($D$4:$D$220,N68,$I$4:$I$220)=0,NA(),SUMIF($D$4:$D$220,N68,$I$4:$I$220))</f>
        <v>8226820.134645585</v>
      </c>
      <c r="T68" s="151">
        <f t="shared" ref="T68:T76" si="20">IF(SUMIF($D$4:$D$220,N68,$J$4:$J$220)=0,NA(),SUMIF($D$4:$D$220,N68,$J$4:$J$220))</f>
        <v>547.17872079131689</v>
      </c>
      <c r="U68" s="340" t="e">
        <f t="shared" si="9"/>
        <v>#N/A</v>
      </c>
      <c r="V68" s="213">
        <f t="shared" si="13"/>
        <v>0.73893282416454498</v>
      </c>
      <c r="W68" s="172" t="e">
        <f t="shared" si="10"/>
        <v>#N/A</v>
      </c>
      <c r="X68" s="169">
        <f t="shared" si="11"/>
        <v>2906560.1478544148</v>
      </c>
    </row>
    <row r="69" spans="1:24">
      <c r="A69" s="102">
        <v>39416</v>
      </c>
      <c r="B69" s="137">
        <f t="shared" ref="B69:B132" si="21">MONTH(MONTH(A69)&amp;0)</f>
        <v>4</v>
      </c>
      <c r="C69" s="115" t="str">
        <f t="shared" ref="C69:C132" si="22">IF(B69=4,"dec",IF(B69=1,"Mar", IF(B69=2,"June",IF(B69=3,"Sep",""))))&amp;YEAR(A69)</f>
        <v>dec2007</v>
      </c>
      <c r="D69" s="115">
        <f t="shared" ref="D69:D132" si="23">DATEVALUE(C69)</f>
        <v>39417</v>
      </c>
      <c r="E69" s="214">
        <v>5146076.5</v>
      </c>
      <c r="F69" s="215">
        <v>4214449.2699999996</v>
      </c>
      <c r="G69" s="215">
        <v>397</v>
      </c>
      <c r="I69" s="178"/>
      <c r="J69" s="212"/>
      <c r="K69" s="165">
        <f t="shared" ref="K69:K132" si="24">E69-F69</f>
        <v>931627.23000000045</v>
      </c>
      <c r="L69" s="166"/>
      <c r="N69" s="149">
        <v>43344</v>
      </c>
      <c r="O69" s="168" t="e">
        <f t="shared" ref="O69:O76" si="25">IF(SUMIF($D$4:$D$220,N69,$E$4:$E$220)=0,NA(),SUMIF($D$4:$D$220,N69,$E$4:$E$220))</f>
        <v>#N/A</v>
      </c>
      <c r="P69" s="172" t="e">
        <f t="shared" ref="P69:P76" si="26">IF(SUMIF($D$4:$D$220,N69,$F$4:$F$220)=0,NA(),SUMIF($D$4:$D$220,N69,$F$4:$F$220))</f>
        <v>#N/A</v>
      </c>
      <c r="Q69" s="173" t="e">
        <f t="shared" ref="Q69:Q76" si="27">IF(SUMIF($D$4:$D$220,N69,$G$4:$G$220)=0,NA(),SUMIF($D$4:$D$220,N69,$G$4:$G$220))</f>
        <v>#N/A</v>
      </c>
      <c r="R69" s="172">
        <f t="shared" si="18"/>
        <v>11563268.1029</v>
      </c>
      <c r="S69" s="172">
        <f t="shared" si="19"/>
        <v>8592198.146975873</v>
      </c>
      <c r="T69" s="151">
        <f t="shared" si="20"/>
        <v>687.44740233365064</v>
      </c>
      <c r="U69" s="340" t="e">
        <f t="shared" ref="U69:U76" si="28">P69/O69</f>
        <v>#N/A</v>
      </c>
      <c r="V69" s="213">
        <f t="shared" si="13"/>
        <v>0.74305966708676419</v>
      </c>
      <c r="W69" s="172" t="e">
        <f t="shared" ref="W69:W76" si="29">IF(SUMIF($D$4:$D$220,N69,$K$4:$K$220)=0,NA(),SUMIF($D$4:$D$220,N69,$K$4:$K$220))</f>
        <v>#N/A</v>
      </c>
      <c r="X69" s="169">
        <f t="shared" ref="X69:X76" si="30">IF(SUMIF($D$4:$D$220,N69,$L$4:$L$220)=0,NA(),SUMIF($D$4:$D$220,N69,$L$4:$L$220))</f>
        <v>2971069.9559241268</v>
      </c>
    </row>
    <row r="70" spans="1:24">
      <c r="A70" s="95">
        <v>39447</v>
      </c>
      <c r="B70" s="137">
        <f t="shared" si="21"/>
        <v>4</v>
      </c>
      <c r="C70" s="115" t="str">
        <f t="shared" si="22"/>
        <v>dec2007</v>
      </c>
      <c r="D70" s="115">
        <f t="shared" si="23"/>
        <v>39417</v>
      </c>
      <c r="E70" s="214">
        <v>4459182.45</v>
      </c>
      <c r="F70" s="215">
        <v>4277877.3600000003</v>
      </c>
      <c r="G70" s="215">
        <v>319</v>
      </c>
      <c r="I70" s="178"/>
      <c r="J70" s="212"/>
      <c r="K70" s="165">
        <f t="shared" si="24"/>
        <v>181305.08999999985</v>
      </c>
      <c r="L70" s="166"/>
      <c r="N70" s="149">
        <v>43435</v>
      </c>
      <c r="O70" s="168" t="e">
        <f t="shared" si="25"/>
        <v>#N/A</v>
      </c>
      <c r="P70" s="172" t="e">
        <f t="shared" si="26"/>
        <v>#N/A</v>
      </c>
      <c r="Q70" s="173" t="e">
        <f t="shared" si="27"/>
        <v>#N/A</v>
      </c>
      <c r="R70" s="172">
        <f t="shared" si="18"/>
        <v>10467585.7687</v>
      </c>
      <c r="S70" s="172">
        <f t="shared" si="19"/>
        <v>8391167.5433842465</v>
      </c>
      <c r="T70" s="151">
        <f t="shared" si="20"/>
        <v>535.36181957301756</v>
      </c>
      <c r="U70" s="340" t="e">
        <f t="shared" si="28"/>
        <v>#N/A</v>
      </c>
      <c r="V70" s="213">
        <f t="shared" si="13"/>
        <v>0.80163351213948264</v>
      </c>
      <c r="W70" s="172" t="e">
        <f t="shared" si="29"/>
        <v>#N/A</v>
      </c>
      <c r="X70" s="169">
        <f t="shared" si="30"/>
        <v>2076418.2253157548</v>
      </c>
    </row>
    <row r="71" spans="1:24">
      <c r="A71" s="102">
        <v>39478</v>
      </c>
      <c r="B71" s="137">
        <f t="shared" si="21"/>
        <v>1</v>
      </c>
      <c r="C71" s="115" t="str">
        <f t="shared" si="22"/>
        <v>Mar2008</v>
      </c>
      <c r="D71" s="115">
        <f t="shared" si="23"/>
        <v>39508</v>
      </c>
      <c r="E71" s="214">
        <v>4771575.4400000004</v>
      </c>
      <c r="F71" s="215">
        <v>3526646.87</v>
      </c>
      <c r="G71" s="215">
        <v>342</v>
      </c>
      <c r="I71" s="178"/>
      <c r="J71" s="212"/>
      <c r="K71" s="165">
        <f t="shared" si="24"/>
        <v>1244928.5700000003</v>
      </c>
      <c r="L71" s="166"/>
      <c r="N71" s="149">
        <v>43525</v>
      </c>
      <c r="O71" s="168" t="e">
        <f t="shared" si="25"/>
        <v>#N/A</v>
      </c>
      <c r="P71" s="172" t="e">
        <f t="shared" si="26"/>
        <v>#N/A</v>
      </c>
      <c r="Q71" s="173" t="e">
        <f t="shared" si="27"/>
        <v>#N/A</v>
      </c>
      <c r="R71" s="172">
        <f t="shared" si="18"/>
        <v>10387182.7191</v>
      </c>
      <c r="S71" s="172">
        <f t="shared" si="19"/>
        <v>7793288.7656725142</v>
      </c>
      <c r="T71" s="151">
        <f t="shared" si="20"/>
        <v>489.96431503774738</v>
      </c>
      <c r="U71" s="340" t="e">
        <f t="shared" si="28"/>
        <v>#N/A</v>
      </c>
      <c r="V71" s="213">
        <f t="shared" si="13"/>
        <v>0.75027935643629129</v>
      </c>
      <c r="W71" s="172" t="e">
        <f t="shared" si="29"/>
        <v>#N/A</v>
      </c>
      <c r="X71" s="169">
        <f t="shared" si="30"/>
        <v>2593893.9534274861</v>
      </c>
    </row>
    <row r="72" spans="1:24">
      <c r="A72" s="95">
        <v>39507</v>
      </c>
      <c r="B72" s="137">
        <f t="shared" si="21"/>
        <v>1</v>
      </c>
      <c r="C72" s="115" t="str">
        <f t="shared" si="22"/>
        <v>Mar2008</v>
      </c>
      <c r="D72" s="115">
        <f t="shared" si="23"/>
        <v>39508</v>
      </c>
      <c r="E72" s="214">
        <v>4842759.6900000004</v>
      </c>
      <c r="F72" s="215">
        <v>3604749.38</v>
      </c>
      <c r="G72" s="215">
        <v>375</v>
      </c>
      <c r="I72" s="178"/>
      <c r="J72" s="212"/>
      <c r="K72" s="165">
        <f t="shared" si="24"/>
        <v>1238010.3100000005</v>
      </c>
      <c r="L72" s="166"/>
      <c r="N72" s="149">
        <v>43617</v>
      </c>
      <c r="O72" s="168" t="e">
        <f t="shared" si="25"/>
        <v>#N/A</v>
      </c>
      <c r="P72" s="172" t="e">
        <f t="shared" si="26"/>
        <v>#N/A</v>
      </c>
      <c r="Q72" s="173" t="e">
        <f t="shared" si="27"/>
        <v>#N/A</v>
      </c>
      <c r="R72" s="172">
        <f t="shared" si="18"/>
        <v>11054905.558799999</v>
      </c>
      <c r="S72" s="172">
        <f t="shared" si="19"/>
        <v>8107082.7093513161</v>
      </c>
      <c r="T72" s="151">
        <f t="shared" si="20"/>
        <v>542.97743545450089</v>
      </c>
      <c r="U72" s="340" t="e">
        <f t="shared" si="28"/>
        <v>#N/A</v>
      </c>
      <c r="V72" s="213">
        <f t="shared" si="13"/>
        <v>0.73334707983080527</v>
      </c>
      <c r="W72" s="172" t="e">
        <f t="shared" si="29"/>
        <v>#N/A</v>
      </c>
      <c r="X72" s="169">
        <f t="shared" si="30"/>
        <v>2947822.8494486841</v>
      </c>
    </row>
    <row r="73" spans="1:24">
      <c r="A73" s="102">
        <v>39538</v>
      </c>
      <c r="B73" s="137">
        <f t="shared" si="21"/>
        <v>1</v>
      </c>
      <c r="C73" s="115" t="str">
        <f t="shared" si="22"/>
        <v>Mar2008</v>
      </c>
      <c r="D73" s="115">
        <f t="shared" si="23"/>
        <v>39508</v>
      </c>
      <c r="E73" s="214">
        <v>4280220.5</v>
      </c>
      <c r="F73" s="215">
        <v>3716404.19</v>
      </c>
      <c r="G73" s="215">
        <v>366</v>
      </c>
      <c r="I73" s="178"/>
      <c r="J73" s="212"/>
      <c r="K73" s="165">
        <f t="shared" si="24"/>
        <v>563816.31000000006</v>
      </c>
      <c r="L73" s="166"/>
      <c r="N73" s="149">
        <v>43709</v>
      </c>
      <c r="O73" s="168" t="e">
        <f t="shared" si="25"/>
        <v>#N/A</v>
      </c>
      <c r="P73" s="172" t="e">
        <f t="shared" si="26"/>
        <v>#N/A</v>
      </c>
      <c r="Q73" s="173" t="e">
        <f t="shared" si="27"/>
        <v>#N/A</v>
      </c>
      <c r="R73" s="172">
        <f t="shared" si="18"/>
        <v>11490082.6209</v>
      </c>
      <c r="S73" s="172">
        <f t="shared" si="19"/>
        <v>8476282.7362850383</v>
      </c>
      <c r="T73" s="151">
        <f t="shared" si="20"/>
        <v>683.91627427649621</v>
      </c>
      <c r="U73" s="340" t="e">
        <f t="shared" si="28"/>
        <v>#N/A</v>
      </c>
      <c r="V73" s="213">
        <f t="shared" si="13"/>
        <v>0.73770424599619677</v>
      </c>
      <c r="W73" s="172" t="e">
        <f t="shared" si="29"/>
        <v>#N/A</v>
      </c>
      <c r="X73" s="169">
        <f t="shared" si="30"/>
        <v>3013799.8846149636</v>
      </c>
    </row>
    <row r="74" spans="1:24">
      <c r="A74" s="95">
        <v>39568</v>
      </c>
      <c r="B74" s="137">
        <f t="shared" si="21"/>
        <v>2</v>
      </c>
      <c r="C74" s="115" t="str">
        <f t="shared" si="22"/>
        <v>June2008</v>
      </c>
      <c r="D74" s="115">
        <f t="shared" si="23"/>
        <v>39600</v>
      </c>
      <c r="E74" s="214">
        <v>4951539.26</v>
      </c>
      <c r="F74" s="215">
        <v>3618702.54</v>
      </c>
      <c r="G74" s="215">
        <v>473</v>
      </c>
      <c r="I74" s="178"/>
      <c r="J74" s="212"/>
      <c r="K74" s="165">
        <f t="shared" si="24"/>
        <v>1332836.7199999997</v>
      </c>
      <c r="L74" s="166"/>
      <c r="N74" s="149">
        <v>43800</v>
      </c>
      <c r="O74" s="168" t="e">
        <f t="shared" si="25"/>
        <v>#N/A</v>
      </c>
      <c r="P74" s="172" t="e">
        <f t="shared" si="26"/>
        <v>#N/A</v>
      </c>
      <c r="Q74" s="173" t="e">
        <f t="shared" si="27"/>
        <v>#N/A</v>
      </c>
      <c r="R74" s="172">
        <f t="shared" si="18"/>
        <v>10382143.5219</v>
      </c>
      <c r="S74" s="172">
        <f t="shared" si="19"/>
        <v>8276410.7677780716</v>
      </c>
      <c r="T74" s="151">
        <f t="shared" si="20"/>
        <v>532.53571435892832</v>
      </c>
      <c r="U74" s="340" t="e">
        <f t="shared" si="28"/>
        <v>#N/A</v>
      </c>
      <c r="V74" s="213">
        <f t="shared" si="13"/>
        <v>0.79717745668992968</v>
      </c>
      <c r="W74" s="172" t="e">
        <f t="shared" si="29"/>
        <v>#N/A</v>
      </c>
      <c r="X74" s="169">
        <f t="shared" si="30"/>
        <v>2105732.7541219285</v>
      </c>
    </row>
    <row r="75" spans="1:24">
      <c r="A75" s="102">
        <v>39599</v>
      </c>
      <c r="B75" s="137">
        <f t="shared" si="21"/>
        <v>2</v>
      </c>
      <c r="C75" s="115" t="str">
        <f t="shared" si="22"/>
        <v>June2008</v>
      </c>
      <c r="D75" s="115">
        <f t="shared" si="23"/>
        <v>39600</v>
      </c>
      <c r="E75" s="214">
        <v>5001914.4400000004</v>
      </c>
      <c r="F75" s="215">
        <v>4142697.46</v>
      </c>
      <c r="G75" s="215">
        <v>497</v>
      </c>
      <c r="I75" s="178"/>
      <c r="J75" s="212"/>
      <c r="K75" s="165">
        <f t="shared" si="24"/>
        <v>859216.98000000045</v>
      </c>
      <c r="L75" s="166"/>
      <c r="N75" s="149">
        <v>43891</v>
      </c>
      <c r="O75" s="168" t="e">
        <f t="shared" si="25"/>
        <v>#N/A</v>
      </c>
      <c r="P75" s="172" t="e">
        <f t="shared" si="26"/>
        <v>#N/A</v>
      </c>
      <c r="Q75" s="173" t="e">
        <f t="shared" si="27"/>
        <v>#N/A</v>
      </c>
      <c r="R75" s="172">
        <f t="shared" si="18"/>
        <v>10303271.534499999</v>
      </c>
      <c r="S75" s="172">
        <f t="shared" si="19"/>
        <v>7681703.0741747003</v>
      </c>
      <c r="T75" s="151">
        <f t="shared" si="20"/>
        <v>487.58900876504759</v>
      </c>
      <c r="U75" s="340" t="e">
        <f t="shared" si="28"/>
        <v>#N/A</v>
      </c>
      <c r="V75" s="213">
        <f t="shared" si="13"/>
        <v>0.74555960681545608</v>
      </c>
      <c r="W75" s="172" t="e">
        <f t="shared" si="29"/>
        <v>#N/A</v>
      </c>
      <c r="X75" s="169">
        <f t="shared" si="30"/>
        <v>2621568.4603253002</v>
      </c>
    </row>
    <row r="76" spans="1:24" ht="13.5" thickBot="1">
      <c r="A76" s="95">
        <v>39629</v>
      </c>
      <c r="B76" s="137">
        <f t="shared" si="21"/>
        <v>2</v>
      </c>
      <c r="C76" s="115" t="str">
        <f t="shared" si="22"/>
        <v>June2008</v>
      </c>
      <c r="D76" s="115">
        <f t="shared" si="23"/>
        <v>39600</v>
      </c>
      <c r="E76" s="214">
        <v>4850210.46</v>
      </c>
      <c r="F76" s="215">
        <v>3614251.19</v>
      </c>
      <c r="G76" s="215">
        <v>501</v>
      </c>
      <c r="I76" s="178"/>
      <c r="J76" s="212"/>
      <c r="K76" s="165">
        <f t="shared" si="24"/>
        <v>1235959.27</v>
      </c>
      <c r="L76" s="166"/>
      <c r="N76" s="155">
        <v>43983</v>
      </c>
      <c r="O76" s="170" t="e">
        <f t="shared" si="25"/>
        <v>#N/A</v>
      </c>
      <c r="P76" s="337" t="e">
        <f t="shared" si="26"/>
        <v>#N/A</v>
      </c>
      <c r="Q76" s="338" t="e">
        <f t="shared" si="27"/>
        <v>#N/A</v>
      </c>
      <c r="R76" s="337">
        <f t="shared" si="18"/>
        <v>10959256.8387</v>
      </c>
      <c r="S76" s="337">
        <f t="shared" si="19"/>
        <v>7996593.7743507149</v>
      </c>
      <c r="T76" s="158">
        <f t="shared" si="20"/>
        <v>541.0763813625274</v>
      </c>
      <c r="U76" s="341" t="e">
        <f t="shared" si="28"/>
        <v>#N/A</v>
      </c>
      <c r="V76" s="342">
        <f t="shared" si="13"/>
        <v>0.72966569650166901</v>
      </c>
      <c r="W76" s="337" t="e">
        <f t="shared" si="29"/>
        <v>#N/A</v>
      </c>
      <c r="X76" s="343">
        <f t="shared" si="30"/>
        <v>2962663.0643492858</v>
      </c>
    </row>
    <row r="77" spans="1:24">
      <c r="A77" s="102">
        <v>39660</v>
      </c>
      <c r="B77" s="137">
        <f t="shared" si="21"/>
        <v>3</v>
      </c>
      <c r="C77" s="115" t="str">
        <f t="shared" si="22"/>
        <v>Sep2008</v>
      </c>
      <c r="D77" s="115">
        <f t="shared" si="23"/>
        <v>39692</v>
      </c>
      <c r="E77" s="214">
        <v>5397117.8499999996</v>
      </c>
      <c r="F77" s="215">
        <v>3986923.68</v>
      </c>
      <c r="G77" s="215">
        <v>555</v>
      </c>
      <c r="I77" s="178"/>
      <c r="J77" s="212"/>
      <c r="K77" s="165">
        <f t="shared" si="24"/>
        <v>1410194.1699999995</v>
      </c>
      <c r="L77" s="166"/>
    </row>
    <row r="78" spans="1:24">
      <c r="A78" s="95">
        <v>39691</v>
      </c>
      <c r="B78" s="137">
        <f t="shared" si="21"/>
        <v>3</v>
      </c>
      <c r="C78" s="115" t="str">
        <f t="shared" si="22"/>
        <v>Sep2008</v>
      </c>
      <c r="D78" s="115">
        <f t="shared" si="23"/>
        <v>39692</v>
      </c>
      <c r="E78" s="214">
        <v>5137018.8899999997</v>
      </c>
      <c r="F78" s="215">
        <v>4007082.59</v>
      </c>
      <c r="G78" s="215">
        <v>539</v>
      </c>
      <c r="I78" s="178"/>
      <c r="J78" s="212"/>
      <c r="K78" s="165">
        <f t="shared" si="24"/>
        <v>1129936.2999999998</v>
      </c>
      <c r="L78" s="166"/>
    </row>
    <row r="79" spans="1:24">
      <c r="A79" s="102">
        <v>39721</v>
      </c>
      <c r="B79" s="137">
        <f t="shared" si="21"/>
        <v>3</v>
      </c>
      <c r="C79" s="115" t="str">
        <f t="shared" si="22"/>
        <v>Sep2008</v>
      </c>
      <c r="D79" s="115">
        <f t="shared" si="23"/>
        <v>39692</v>
      </c>
      <c r="E79" s="214">
        <v>5159557.4800000004</v>
      </c>
      <c r="F79" s="215">
        <v>3868467.45</v>
      </c>
      <c r="G79" s="215">
        <v>631</v>
      </c>
      <c r="I79" s="178"/>
      <c r="J79" s="212"/>
      <c r="K79" s="165">
        <f t="shared" si="24"/>
        <v>1291090.0300000003</v>
      </c>
      <c r="L79" s="166"/>
      <c r="O79" s="543"/>
      <c r="P79" s="543"/>
      <c r="Q79" s="543"/>
      <c r="R79" s="543"/>
      <c r="S79" s="543"/>
      <c r="T79" s="543"/>
      <c r="U79" s="543"/>
      <c r="V79" s="543"/>
      <c r="W79" s="543"/>
      <c r="X79" s="543"/>
    </row>
    <row r="80" spans="1:24">
      <c r="A80" s="95">
        <v>39752</v>
      </c>
      <c r="B80" s="137">
        <f t="shared" si="21"/>
        <v>4</v>
      </c>
      <c r="C80" s="115" t="str">
        <f t="shared" si="22"/>
        <v>dec2008</v>
      </c>
      <c r="D80" s="115">
        <f t="shared" si="23"/>
        <v>39783</v>
      </c>
      <c r="E80" s="214">
        <v>4948774.7699999996</v>
      </c>
      <c r="F80" s="215">
        <v>4119698.21</v>
      </c>
      <c r="G80" s="215">
        <v>617</v>
      </c>
      <c r="I80" s="178"/>
      <c r="J80" s="212"/>
      <c r="K80" s="165">
        <f t="shared" si="24"/>
        <v>829076.55999999959</v>
      </c>
      <c r="L80" s="166"/>
      <c r="O80" s="543"/>
      <c r="P80" s="543"/>
      <c r="Q80" s="543"/>
      <c r="R80" s="543"/>
      <c r="S80" s="543"/>
      <c r="T80" s="543"/>
      <c r="U80" s="543"/>
      <c r="V80" s="543"/>
      <c r="W80" s="543"/>
      <c r="X80" s="543"/>
    </row>
    <row r="81" spans="1:19" ht="13.5" thickBot="1">
      <c r="A81" s="102">
        <v>39782</v>
      </c>
      <c r="B81" s="137">
        <f t="shared" si="21"/>
        <v>4</v>
      </c>
      <c r="C81" s="115" t="str">
        <f t="shared" si="22"/>
        <v>dec2008</v>
      </c>
      <c r="D81" s="115">
        <f t="shared" si="23"/>
        <v>39783</v>
      </c>
      <c r="E81" s="214">
        <v>4828727.24</v>
      </c>
      <c r="F81" s="215">
        <v>3983054.67</v>
      </c>
      <c r="G81" s="215">
        <v>578</v>
      </c>
      <c r="I81" s="178"/>
      <c r="J81" s="212"/>
      <c r="K81" s="165">
        <f t="shared" si="24"/>
        <v>845672.5700000003</v>
      </c>
      <c r="L81" s="166"/>
      <c r="S81" s="469"/>
    </row>
    <row r="82" spans="1:19" ht="13.5" thickBot="1">
      <c r="A82" s="95">
        <v>39813</v>
      </c>
      <c r="B82" s="137">
        <f t="shared" si="21"/>
        <v>4</v>
      </c>
      <c r="C82" s="115" t="str">
        <f t="shared" si="22"/>
        <v>dec2008</v>
      </c>
      <c r="D82" s="115">
        <f t="shared" si="23"/>
        <v>39783</v>
      </c>
      <c r="E82" s="214">
        <v>4616438.66</v>
      </c>
      <c r="F82" s="215">
        <v>3790640.13</v>
      </c>
      <c r="G82" s="215">
        <v>504</v>
      </c>
      <c r="I82" s="178"/>
      <c r="J82" s="212"/>
      <c r="K82" s="165">
        <f t="shared" si="24"/>
        <v>825798.53000000026</v>
      </c>
      <c r="L82" s="166"/>
      <c r="N82" s="578"/>
      <c r="O82" s="313" t="s">
        <v>3</v>
      </c>
      <c r="P82" s="314" t="s">
        <v>4</v>
      </c>
      <c r="Q82" s="579" t="s">
        <v>5</v>
      </c>
    </row>
    <row r="83" spans="1:19">
      <c r="A83" s="102">
        <v>39844</v>
      </c>
      <c r="B83" s="137">
        <f t="shared" si="21"/>
        <v>1</v>
      </c>
      <c r="C83" s="115" t="str">
        <f t="shared" si="22"/>
        <v>Mar2009</v>
      </c>
      <c r="D83" s="115">
        <f t="shared" si="23"/>
        <v>39873</v>
      </c>
      <c r="E83" s="214">
        <v>4510526.82</v>
      </c>
      <c r="F83" s="215">
        <v>3362224.47</v>
      </c>
      <c r="G83" s="215">
        <v>423</v>
      </c>
      <c r="I83" s="178"/>
      <c r="J83" s="212"/>
      <c r="K83" s="165">
        <f t="shared" si="24"/>
        <v>1148302.3500000001</v>
      </c>
      <c r="L83" s="166"/>
      <c r="N83" s="153" t="s">
        <v>232</v>
      </c>
      <c r="O83" s="168">
        <f>SUM(INDEX(Monetary!O4:O76,MATCH(EDATE(About!$C$34,-9), Monetary!$N$4:$N$76,0)):INDEX( Monetary!O4:O76,MATCH(About!$C$34, Monetary!$N$4:$N$76,0)))</f>
        <v>43730830.659999996</v>
      </c>
      <c r="P83" s="172">
        <f>SUM(INDEX(Monetary!P4:P76,MATCH(EDATE(About!$C$34,-9), Monetary!$N$4:$N$76,0)):INDEX( Monetary!P4:P76,MATCH(About!$C$34, Monetary!$N$4:$N$76,0)))</f>
        <v>35779818.799999997</v>
      </c>
      <c r="Q83" s="151">
        <f>SUM(INDEX(Monetary!Q4:Q76,MATCH(EDATE(About!$C$34,-9), Monetary!$N$4:$N$76,0)):INDEX( Monetary!Q4:Q76,MATCH(About!$C$34, Monetary!$N$4:$N$76,0)))</f>
        <v>2814</v>
      </c>
    </row>
    <row r="84" spans="1:19">
      <c r="A84" s="95">
        <v>39872</v>
      </c>
      <c r="B84" s="137">
        <f t="shared" si="21"/>
        <v>1</v>
      </c>
      <c r="C84" s="115" t="str">
        <f t="shared" si="22"/>
        <v>Mar2009</v>
      </c>
      <c r="D84" s="115">
        <f t="shared" si="23"/>
        <v>39873</v>
      </c>
      <c r="E84" s="214">
        <v>5015295.53</v>
      </c>
      <c r="F84" s="215">
        <v>3783205.07</v>
      </c>
      <c r="G84" s="215">
        <v>583</v>
      </c>
      <c r="I84" s="178"/>
      <c r="J84" s="212"/>
      <c r="K84" s="165">
        <f t="shared" si="24"/>
        <v>1232090.4600000004</v>
      </c>
      <c r="L84" s="166"/>
      <c r="N84" s="153" t="s">
        <v>234</v>
      </c>
      <c r="O84" s="168">
        <f>SUM(INDEX(Monetary!O4:O76,MATCH(EDATE(About!$C$33,-9), Monetary!$N$4:$N$76,0)):INDEX( Monetary!O4:O76,MATCH(About!$C$33, Monetary!$N$4:$N$76,0)))</f>
        <v>42995302.229999997</v>
      </c>
      <c r="P84" s="172">
        <f>SUM(INDEX(Monetary!P4:P76,MATCH(EDATE(About!$C$33,-9), Monetary!$N$4:$N$76,0)):INDEX( Monetary!P4:P76,MATCH(About!$C$33, Monetary!$N$4:$N$76,0)))</f>
        <v>34373233.079999998</v>
      </c>
      <c r="Q84" s="151">
        <f>SUM(INDEX(Monetary!Q4:Q76,MATCH(EDATE(About!$C$33,-9), Monetary!$N$4:$N$76,0)):INDEX( Monetary!Q4:Q76,MATCH(About!$C$33, Monetary!$N$4:$N$76,0)))</f>
        <v>2306</v>
      </c>
    </row>
    <row r="85" spans="1:19" ht="12.75" customHeight="1" thickBot="1">
      <c r="A85" s="102">
        <v>39903</v>
      </c>
      <c r="B85" s="137">
        <f t="shared" si="21"/>
        <v>1</v>
      </c>
      <c r="C85" s="115" t="str">
        <f t="shared" si="22"/>
        <v>Mar2009</v>
      </c>
      <c r="D85" s="115">
        <f t="shared" si="23"/>
        <v>39873</v>
      </c>
      <c r="E85" s="214">
        <v>5046045.99</v>
      </c>
      <c r="F85" s="215">
        <v>3836142.75</v>
      </c>
      <c r="G85" s="215">
        <v>726</v>
      </c>
      <c r="I85" s="178"/>
      <c r="J85" s="212"/>
      <c r="K85" s="165">
        <f t="shared" si="24"/>
        <v>1209903.2400000002</v>
      </c>
      <c r="L85" s="166"/>
      <c r="N85" s="576" t="s">
        <v>233</v>
      </c>
      <c r="O85" s="312">
        <f>O84/O83-1</f>
        <v>-1.6819447947801658E-2</v>
      </c>
      <c r="P85" s="309">
        <f t="shared" ref="P85:Q85" si="31">P84/P83-1</f>
        <v>-3.9312265047021344E-2</v>
      </c>
      <c r="Q85" s="577">
        <f t="shared" si="31"/>
        <v>-0.18052594171997161</v>
      </c>
    </row>
    <row r="86" spans="1:19">
      <c r="A86" s="95">
        <v>39933</v>
      </c>
      <c r="B86" s="137">
        <f t="shared" si="21"/>
        <v>2</v>
      </c>
      <c r="C86" s="115" t="str">
        <f t="shared" si="22"/>
        <v>June2009</v>
      </c>
      <c r="D86" s="115">
        <f t="shared" si="23"/>
        <v>39965</v>
      </c>
      <c r="E86" s="214">
        <v>4926802.2300000004</v>
      </c>
      <c r="F86" s="215">
        <v>3756071.86</v>
      </c>
      <c r="G86" s="215">
        <v>670</v>
      </c>
      <c r="I86" s="178"/>
      <c r="J86" s="212"/>
      <c r="K86" s="165">
        <f t="shared" si="24"/>
        <v>1170730.3700000006</v>
      </c>
      <c r="L86" s="166"/>
      <c r="N86" s="621"/>
      <c r="O86" s="469"/>
    </row>
    <row r="87" spans="1:19">
      <c r="A87" s="102">
        <v>39964</v>
      </c>
      <c r="B87" s="137">
        <f t="shared" si="21"/>
        <v>2</v>
      </c>
      <c r="C87" s="115" t="str">
        <f t="shared" si="22"/>
        <v>June2009</v>
      </c>
      <c r="D87" s="115">
        <f t="shared" si="23"/>
        <v>39965</v>
      </c>
      <c r="E87" s="214">
        <v>5450791.8700000001</v>
      </c>
      <c r="F87" s="215">
        <v>4109683.4</v>
      </c>
      <c r="G87" s="215">
        <v>714</v>
      </c>
      <c r="I87" s="178"/>
      <c r="J87" s="212"/>
      <c r="K87" s="165">
        <f t="shared" si="24"/>
        <v>1341108.4700000002</v>
      </c>
      <c r="L87" s="166"/>
      <c r="N87" s="73"/>
      <c r="O87" s="469"/>
      <c r="P87" s="469"/>
    </row>
    <row r="88" spans="1:19">
      <c r="A88" s="95">
        <v>39994</v>
      </c>
      <c r="B88" s="137">
        <f t="shared" si="21"/>
        <v>2</v>
      </c>
      <c r="C88" s="115" t="str">
        <f t="shared" si="22"/>
        <v>June2009</v>
      </c>
      <c r="D88" s="115">
        <f t="shared" si="23"/>
        <v>39965</v>
      </c>
      <c r="E88" s="214">
        <v>5331928.9800000004</v>
      </c>
      <c r="F88" s="215">
        <v>3866805.34</v>
      </c>
      <c r="G88" s="215">
        <v>712</v>
      </c>
      <c r="I88" s="178"/>
      <c r="J88" s="212"/>
      <c r="K88" s="165">
        <f t="shared" si="24"/>
        <v>1465123.6400000006</v>
      </c>
      <c r="L88" s="166"/>
    </row>
    <row r="89" spans="1:19">
      <c r="A89" s="102">
        <v>40025</v>
      </c>
      <c r="B89" s="137">
        <f t="shared" si="21"/>
        <v>3</v>
      </c>
      <c r="C89" s="115" t="str">
        <f t="shared" si="22"/>
        <v>Sep2009</v>
      </c>
      <c r="D89" s="115">
        <f t="shared" si="23"/>
        <v>40057</v>
      </c>
      <c r="E89" s="214">
        <v>5685682.54</v>
      </c>
      <c r="F89" s="215">
        <v>4270019.8899999997</v>
      </c>
      <c r="G89" s="215">
        <v>735</v>
      </c>
      <c r="I89" s="178"/>
      <c r="J89" s="212"/>
      <c r="K89" s="165">
        <f t="shared" si="24"/>
        <v>1415662.6500000004</v>
      </c>
      <c r="L89" s="166"/>
    </row>
    <row r="90" spans="1:19">
      <c r="A90" s="95">
        <v>40056</v>
      </c>
      <c r="B90" s="137">
        <f t="shared" si="21"/>
        <v>3</v>
      </c>
      <c r="C90" s="115" t="str">
        <f t="shared" si="22"/>
        <v>Sep2009</v>
      </c>
      <c r="D90" s="115">
        <f t="shared" si="23"/>
        <v>40057</v>
      </c>
      <c r="E90" s="214">
        <v>4834585.07</v>
      </c>
      <c r="F90" s="215">
        <v>4126809.93</v>
      </c>
      <c r="G90" s="215">
        <v>732</v>
      </c>
      <c r="I90" s="178"/>
      <c r="J90" s="212"/>
      <c r="K90" s="165">
        <f t="shared" si="24"/>
        <v>707775.14000000013</v>
      </c>
      <c r="L90" s="166"/>
    </row>
    <row r="91" spans="1:19">
      <c r="A91" s="102">
        <v>40086</v>
      </c>
      <c r="B91" s="137">
        <f t="shared" si="21"/>
        <v>3</v>
      </c>
      <c r="C91" s="115" t="str">
        <f t="shared" si="22"/>
        <v>Sep2009</v>
      </c>
      <c r="D91" s="115">
        <f t="shared" si="23"/>
        <v>40057</v>
      </c>
      <c r="E91" s="214">
        <v>5257727.47</v>
      </c>
      <c r="F91" s="215">
        <v>4061316.02</v>
      </c>
      <c r="G91" s="215">
        <v>751</v>
      </c>
      <c r="I91" s="178"/>
      <c r="J91" s="212"/>
      <c r="K91" s="165">
        <f t="shared" si="24"/>
        <v>1196411.4499999997</v>
      </c>
      <c r="L91" s="166"/>
    </row>
    <row r="92" spans="1:19">
      <c r="A92" s="95">
        <v>40117</v>
      </c>
      <c r="B92" s="137">
        <f t="shared" si="21"/>
        <v>4</v>
      </c>
      <c r="C92" s="115" t="str">
        <f t="shared" si="22"/>
        <v>dec2009</v>
      </c>
      <c r="D92" s="115">
        <f t="shared" si="23"/>
        <v>40148</v>
      </c>
      <c r="E92" s="214">
        <v>4725699.1500000004</v>
      </c>
      <c r="F92" s="215">
        <v>4312226.8499999996</v>
      </c>
      <c r="G92" s="215">
        <v>682</v>
      </c>
      <c r="I92" s="178"/>
      <c r="J92" s="212"/>
      <c r="K92" s="165">
        <f t="shared" si="24"/>
        <v>413472.30000000075</v>
      </c>
      <c r="L92" s="166"/>
    </row>
    <row r="93" spans="1:19">
      <c r="A93" s="102">
        <v>40147</v>
      </c>
      <c r="B93" s="137">
        <f t="shared" si="21"/>
        <v>4</v>
      </c>
      <c r="C93" s="115" t="str">
        <f t="shared" si="22"/>
        <v>dec2009</v>
      </c>
      <c r="D93" s="115">
        <f t="shared" si="23"/>
        <v>40148</v>
      </c>
      <c r="E93" s="214">
        <v>4772221.83</v>
      </c>
      <c r="F93" s="215">
        <v>3965104.09</v>
      </c>
      <c r="G93" s="215">
        <v>719</v>
      </c>
      <c r="I93" s="178"/>
      <c r="J93" s="212"/>
      <c r="K93" s="165">
        <f t="shared" si="24"/>
        <v>807117.74000000022</v>
      </c>
      <c r="L93" s="166"/>
    </row>
    <row r="94" spans="1:19">
      <c r="A94" s="95">
        <v>40178</v>
      </c>
      <c r="B94" s="137">
        <f t="shared" si="21"/>
        <v>4</v>
      </c>
      <c r="C94" s="115" t="str">
        <f t="shared" si="22"/>
        <v>dec2009</v>
      </c>
      <c r="D94" s="115">
        <f t="shared" si="23"/>
        <v>40148</v>
      </c>
      <c r="E94" s="214">
        <v>4480836.8899999997</v>
      </c>
      <c r="F94" s="215">
        <v>4063814.25</v>
      </c>
      <c r="G94" s="215">
        <v>561</v>
      </c>
      <c r="I94" s="178"/>
      <c r="J94" s="212"/>
      <c r="K94" s="165">
        <f t="shared" si="24"/>
        <v>417022.63999999966</v>
      </c>
      <c r="L94" s="166"/>
    </row>
    <row r="95" spans="1:19">
      <c r="A95" s="102">
        <v>40209</v>
      </c>
      <c r="B95" s="137">
        <f t="shared" si="21"/>
        <v>1</v>
      </c>
      <c r="C95" s="115" t="str">
        <f t="shared" si="22"/>
        <v>Mar2010</v>
      </c>
      <c r="D95" s="115">
        <f t="shared" si="23"/>
        <v>40238</v>
      </c>
      <c r="E95" s="214">
        <v>4568257.97</v>
      </c>
      <c r="F95" s="215">
        <v>3840186.59</v>
      </c>
      <c r="G95" s="215">
        <v>459</v>
      </c>
      <c r="I95" s="178"/>
      <c r="J95" s="212"/>
      <c r="K95" s="165">
        <f t="shared" si="24"/>
        <v>728071.37999999989</v>
      </c>
      <c r="L95" s="166"/>
    </row>
    <row r="96" spans="1:19">
      <c r="A96" s="95">
        <v>40237</v>
      </c>
      <c r="B96" s="137">
        <f t="shared" si="21"/>
        <v>1</v>
      </c>
      <c r="C96" s="115" t="str">
        <f t="shared" si="22"/>
        <v>Mar2010</v>
      </c>
      <c r="D96" s="115">
        <f t="shared" si="23"/>
        <v>40238</v>
      </c>
      <c r="E96" s="214">
        <v>4390120.6500000004</v>
      </c>
      <c r="F96" s="215">
        <v>3892743.77</v>
      </c>
      <c r="G96" s="215">
        <v>621</v>
      </c>
      <c r="I96" s="178"/>
      <c r="J96" s="212"/>
      <c r="K96" s="165">
        <f t="shared" si="24"/>
        <v>497376.88000000035</v>
      </c>
      <c r="L96" s="166"/>
    </row>
    <row r="97" spans="1:12">
      <c r="A97" s="102">
        <v>40268</v>
      </c>
      <c r="B97" s="137">
        <f t="shared" si="21"/>
        <v>1</v>
      </c>
      <c r="C97" s="115" t="str">
        <f t="shared" si="22"/>
        <v>Mar2010</v>
      </c>
      <c r="D97" s="115">
        <f t="shared" si="23"/>
        <v>40238</v>
      </c>
      <c r="E97" s="214">
        <v>5063645.3</v>
      </c>
      <c r="F97" s="215">
        <v>3961379.39</v>
      </c>
      <c r="G97" s="215">
        <v>785</v>
      </c>
      <c r="I97" s="178"/>
      <c r="J97" s="212"/>
      <c r="K97" s="165">
        <f t="shared" si="24"/>
        <v>1102265.9099999997</v>
      </c>
      <c r="L97" s="166"/>
    </row>
    <row r="98" spans="1:12">
      <c r="A98" s="95">
        <v>40298</v>
      </c>
      <c r="B98" s="137">
        <f t="shared" si="21"/>
        <v>2</v>
      </c>
      <c r="C98" s="115" t="str">
        <f t="shared" si="22"/>
        <v>June2010</v>
      </c>
      <c r="D98" s="115">
        <f t="shared" si="23"/>
        <v>40330</v>
      </c>
      <c r="E98" s="214">
        <v>4945196.01</v>
      </c>
      <c r="F98" s="215">
        <v>3977604.01</v>
      </c>
      <c r="G98" s="215">
        <v>642</v>
      </c>
      <c r="I98" s="178"/>
      <c r="J98" s="212"/>
      <c r="K98" s="165">
        <f t="shared" si="24"/>
        <v>967592</v>
      </c>
      <c r="L98" s="166"/>
    </row>
    <row r="99" spans="1:12">
      <c r="A99" s="102">
        <v>40329</v>
      </c>
      <c r="B99" s="137">
        <f t="shared" si="21"/>
        <v>2</v>
      </c>
      <c r="C99" s="115" t="str">
        <f t="shared" si="22"/>
        <v>June2010</v>
      </c>
      <c r="D99" s="115">
        <f t="shared" si="23"/>
        <v>40330</v>
      </c>
      <c r="E99" s="214">
        <v>4652602.6399999997</v>
      </c>
      <c r="F99" s="215">
        <v>4333813.9000000004</v>
      </c>
      <c r="G99" s="215">
        <v>664</v>
      </c>
      <c r="I99" s="178"/>
      <c r="J99" s="212"/>
      <c r="K99" s="165">
        <f t="shared" si="24"/>
        <v>318788.73999999929</v>
      </c>
      <c r="L99" s="166"/>
    </row>
    <row r="100" spans="1:12">
      <c r="A100" s="95">
        <v>40359</v>
      </c>
      <c r="B100" s="137">
        <f t="shared" si="21"/>
        <v>2</v>
      </c>
      <c r="C100" s="115" t="str">
        <f t="shared" si="22"/>
        <v>June2010</v>
      </c>
      <c r="D100" s="115">
        <f t="shared" si="23"/>
        <v>40330</v>
      </c>
      <c r="E100" s="214">
        <v>5212419.21</v>
      </c>
      <c r="F100" s="215">
        <v>3773217.35</v>
      </c>
      <c r="G100" s="215">
        <v>808</v>
      </c>
      <c r="I100" s="178"/>
      <c r="J100" s="212"/>
      <c r="K100" s="165">
        <f t="shared" si="24"/>
        <v>1439201.8599999999</v>
      </c>
      <c r="L100" s="166"/>
    </row>
    <row r="101" spans="1:12">
      <c r="A101" s="102">
        <v>40390</v>
      </c>
      <c r="B101" s="137">
        <f t="shared" si="21"/>
        <v>3</v>
      </c>
      <c r="C101" s="115" t="str">
        <f t="shared" si="22"/>
        <v>Sep2010</v>
      </c>
      <c r="D101" s="115">
        <f t="shared" si="23"/>
        <v>40422</v>
      </c>
      <c r="E101" s="214">
        <v>4695632.8600000003</v>
      </c>
      <c r="F101" s="215">
        <v>4319742.5</v>
      </c>
      <c r="G101" s="215">
        <v>846</v>
      </c>
      <c r="I101" s="178"/>
      <c r="J101" s="212"/>
      <c r="K101" s="165">
        <f t="shared" si="24"/>
        <v>375890.36000000034</v>
      </c>
      <c r="L101" s="166"/>
    </row>
    <row r="102" spans="1:12">
      <c r="A102" s="95">
        <v>40421</v>
      </c>
      <c r="B102" s="137">
        <f t="shared" si="21"/>
        <v>3</v>
      </c>
      <c r="C102" s="115" t="str">
        <f t="shared" si="22"/>
        <v>Sep2010</v>
      </c>
      <c r="D102" s="115">
        <f t="shared" si="23"/>
        <v>40422</v>
      </c>
      <c r="E102" s="214">
        <v>5060164.54</v>
      </c>
      <c r="F102" s="215">
        <v>4110259.11</v>
      </c>
      <c r="G102" s="215">
        <v>878</v>
      </c>
      <c r="I102" s="178"/>
      <c r="J102" s="212"/>
      <c r="K102" s="165">
        <f t="shared" si="24"/>
        <v>949905.43000000017</v>
      </c>
      <c r="L102" s="166"/>
    </row>
    <row r="103" spans="1:12">
      <c r="A103" s="102">
        <v>40451</v>
      </c>
      <c r="B103" s="137">
        <f t="shared" si="21"/>
        <v>3</v>
      </c>
      <c r="C103" s="115" t="str">
        <f t="shared" si="22"/>
        <v>Sep2010</v>
      </c>
      <c r="D103" s="115">
        <f t="shared" si="23"/>
        <v>40422</v>
      </c>
      <c r="E103" s="214">
        <v>4468706.83</v>
      </c>
      <c r="F103" s="215">
        <v>3840919.64</v>
      </c>
      <c r="G103" s="215">
        <v>804</v>
      </c>
      <c r="I103" s="178"/>
      <c r="J103" s="212"/>
      <c r="K103" s="165">
        <f t="shared" si="24"/>
        <v>627787.18999999994</v>
      </c>
      <c r="L103" s="166"/>
    </row>
    <row r="104" spans="1:12">
      <c r="A104" s="95">
        <v>40482</v>
      </c>
      <c r="B104" s="137">
        <f t="shared" si="21"/>
        <v>4</v>
      </c>
      <c r="C104" s="115" t="str">
        <f t="shared" si="22"/>
        <v>dec2010</v>
      </c>
      <c r="D104" s="115">
        <f t="shared" si="23"/>
        <v>40513</v>
      </c>
      <c r="E104" s="214">
        <v>3955443.29</v>
      </c>
      <c r="F104" s="215">
        <v>4067039.11</v>
      </c>
      <c r="G104" s="215">
        <v>749</v>
      </c>
      <c r="I104" s="178"/>
      <c r="J104" s="212"/>
      <c r="K104" s="165">
        <f t="shared" si="24"/>
        <v>-111595.81999999983</v>
      </c>
      <c r="L104" s="166"/>
    </row>
    <row r="105" spans="1:12">
      <c r="A105" s="102">
        <v>40512</v>
      </c>
      <c r="B105" s="137">
        <f t="shared" si="21"/>
        <v>4</v>
      </c>
      <c r="C105" s="115" t="str">
        <f t="shared" si="22"/>
        <v>dec2010</v>
      </c>
      <c r="D105" s="115">
        <f t="shared" si="23"/>
        <v>40513</v>
      </c>
      <c r="E105" s="214">
        <v>4336526.3499999996</v>
      </c>
      <c r="F105" s="215">
        <v>3718822.97</v>
      </c>
      <c r="G105" s="215">
        <v>744</v>
      </c>
      <c r="I105" s="178"/>
      <c r="J105" s="212"/>
      <c r="K105" s="165">
        <f t="shared" si="24"/>
        <v>617703.37999999942</v>
      </c>
      <c r="L105" s="166"/>
    </row>
    <row r="106" spans="1:12">
      <c r="A106" s="95">
        <v>40543</v>
      </c>
      <c r="B106" s="137">
        <f t="shared" si="21"/>
        <v>4</v>
      </c>
      <c r="C106" s="115" t="str">
        <f t="shared" si="22"/>
        <v>dec2010</v>
      </c>
      <c r="D106" s="115">
        <f t="shared" si="23"/>
        <v>40513</v>
      </c>
      <c r="E106" s="214">
        <v>3770377.77</v>
      </c>
      <c r="F106" s="215">
        <v>3933821.66</v>
      </c>
      <c r="G106" s="215">
        <v>498</v>
      </c>
      <c r="I106" s="178"/>
      <c r="J106" s="212"/>
      <c r="K106" s="165">
        <f t="shared" si="24"/>
        <v>-163443.89000000013</v>
      </c>
      <c r="L106" s="166"/>
    </row>
    <row r="107" spans="1:12">
      <c r="A107" s="102">
        <v>40574</v>
      </c>
      <c r="B107" s="137">
        <f t="shared" si="21"/>
        <v>1</v>
      </c>
      <c r="C107" s="115" t="str">
        <f t="shared" si="22"/>
        <v>Mar2011</v>
      </c>
      <c r="D107" s="115">
        <f t="shared" si="23"/>
        <v>40603</v>
      </c>
      <c r="E107" s="214">
        <v>3539560.28</v>
      </c>
      <c r="F107" s="215">
        <v>3656423.11</v>
      </c>
      <c r="G107" s="215">
        <v>442</v>
      </c>
      <c r="I107" s="178"/>
      <c r="J107" s="212"/>
      <c r="K107" s="165">
        <f t="shared" si="24"/>
        <v>-116862.83000000007</v>
      </c>
      <c r="L107" s="166"/>
    </row>
    <row r="108" spans="1:12">
      <c r="A108" s="95">
        <v>40602</v>
      </c>
      <c r="B108" s="137">
        <f t="shared" si="21"/>
        <v>1</v>
      </c>
      <c r="C108" s="115" t="str">
        <f t="shared" si="22"/>
        <v>Mar2011</v>
      </c>
      <c r="D108" s="115">
        <f t="shared" si="23"/>
        <v>40603</v>
      </c>
      <c r="E108" s="214">
        <v>3997777.37</v>
      </c>
      <c r="F108" s="215">
        <v>3558820</v>
      </c>
      <c r="G108" s="215">
        <v>621</v>
      </c>
      <c r="I108" s="178"/>
      <c r="J108" s="212"/>
      <c r="K108" s="165">
        <f t="shared" si="24"/>
        <v>438957.37000000011</v>
      </c>
      <c r="L108" s="166"/>
    </row>
    <row r="109" spans="1:12">
      <c r="A109" s="102">
        <v>40633</v>
      </c>
      <c r="B109" s="137">
        <f t="shared" si="21"/>
        <v>1</v>
      </c>
      <c r="C109" s="115" t="str">
        <f t="shared" si="22"/>
        <v>Mar2011</v>
      </c>
      <c r="D109" s="115">
        <f t="shared" si="23"/>
        <v>40603</v>
      </c>
      <c r="E109" s="214">
        <v>4373797.3099999996</v>
      </c>
      <c r="F109" s="215">
        <v>3834999.88</v>
      </c>
      <c r="G109" s="215">
        <v>631</v>
      </c>
      <c r="I109" s="178"/>
      <c r="J109" s="212"/>
      <c r="K109" s="165">
        <f t="shared" si="24"/>
        <v>538797.4299999997</v>
      </c>
      <c r="L109" s="166"/>
    </row>
    <row r="110" spans="1:12">
      <c r="A110" s="95">
        <v>40663</v>
      </c>
      <c r="B110" s="137">
        <f t="shared" si="21"/>
        <v>2</v>
      </c>
      <c r="C110" s="115" t="str">
        <f t="shared" si="22"/>
        <v>June2011</v>
      </c>
      <c r="D110" s="115">
        <f t="shared" si="23"/>
        <v>40695</v>
      </c>
      <c r="E110" s="214">
        <v>3843501.26</v>
      </c>
      <c r="F110" s="215">
        <v>3825102.25</v>
      </c>
      <c r="G110" s="215">
        <v>526</v>
      </c>
      <c r="I110" s="178"/>
      <c r="J110" s="212"/>
      <c r="K110" s="165">
        <f t="shared" si="24"/>
        <v>18399.009999999776</v>
      </c>
      <c r="L110" s="166"/>
    </row>
    <row r="111" spans="1:12">
      <c r="A111" s="102">
        <v>40694</v>
      </c>
      <c r="B111" s="137">
        <f t="shared" si="21"/>
        <v>2</v>
      </c>
      <c r="C111" s="115" t="str">
        <f t="shared" si="22"/>
        <v>June2011</v>
      </c>
      <c r="D111" s="115">
        <f t="shared" si="23"/>
        <v>40695</v>
      </c>
      <c r="E111" s="214">
        <v>4809849.2</v>
      </c>
      <c r="F111" s="531">
        <v>3787363.02</v>
      </c>
      <c r="G111" s="215">
        <v>662</v>
      </c>
      <c r="I111" s="178"/>
      <c r="J111" s="212"/>
      <c r="K111" s="165">
        <f t="shared" si="24"/>
        <v>1022486.1800000002</v>
      </c>
      <c r="L111" s="166"/>
    </row>
    <row r="112" spans="1:12">
      <c r="A112" s="95">
        <v>40724</v>
      </c>
      <c r="B112" s="137">
        <f t="shared" si="21"/>
        <v>2</v>
      </c>
      <c r="C112" s="115" t="str">
        <f t="shared" si="22"/>
        <v>June2011</v>
      </c>
      <c r="D112" s="115">
        <f t="shared" si="23"/>
        <v>40695</v>
      </c>
      <c r="E112" s="214">
        <v>4811601.51</v>
      </c>
      <c r="F112" s="531">
        <v>3862356.04</v>
      </c>
      <c r="G112" s="215">
        <v>586</v>
      </c>
      <c r="I112" s="178"/>
      <c r="J112" s="212"/>
      <c r="K112" s="165">
        <f t="shared" si="24"/>
        <v>949245.46999999974</v>
      </c>
      <c r="L112" s="166"/>
    </row>
    <row r="113" spans="1:12">
      <c r="A113" s="102">
        <v>40755</v>
      </c>
      <c r="B113" s="137">
        <f t="shared" si="21"/>
        <v>3</v>
      </c>
      <c r="C113" s="115" t="str">
        <f t="shared" si="22"/>
        <v>Sep2011</v>
      </c>
      <c r="D113" s="115">
        <f t="shared" si="23"/>
        <v>40787</v>
      </c>
      <c r="E113" s="214">
        <v>4077194.16</v>
      </c>
      <c r="F113" s="531">
        <v>3846123.82</v>
      </c>
      <c r="G113" s="216">
        <v>568</v>
      </c>
      <c r="I113" s="178"/>
      <c r="J113" s="212"/>
      <c r="K113" s="165">
        <f t="shared" si="24"/>
        <v>231070.34000000032</v>
      </c>
      <c r="L113" s="166"/>
    </row>
    <row r="114" spans="1:12">
      <c r="A114" s="95">
        <v>40786</v>
      </c>
      <c r="B114" s="137">
        <f t="shared" si="21"/>
        <v>3</v>
      </c>
      <c r="C114" s="115" t="str">
        <f t="shared" si="22"/>
        <v>Sep2011</v>
      </c>
      <c r="D114" s="115">
        <f t="shared" si="23"/>
        <v>40787</v>
      </c>
      <c r="E114" s="214">
        <v>4234000.68</v>
      </c>
      <c r="F114" s="531">
        <v>3636216.02</v>
      </c>
      <c r="G114" s="216">
        <v>615</v>
      </c>
      <c r="I114" s="178"/>
      <c r="J114" s="212"/>
      <c r="K114" s="165">
        <f t="shared" si="24"/>
        <v>597784.65999999968</v>
      </c>
      <c r="L114" s="166"/>
    </row>
    <row r="115" spans="1:12">
      <c r="A115" s="102">
        <v>40816</v>
      </c>
      <c r="B115" s="137">
        <f t="shared" si="21"/>
        <v>3</v>
      </c>
      <c r="C115" s="115" t="str">
        <f t="shared" si="22"/>
        <v>Sep2011</v>
      </c>
      <c r="D115" s="115">
        <f t="shared" si="23"/>
        <v>40787</v>
      </c>
      <c r="E115" s="214">
        <v>4582882.96</v>
      </c>
      <c r="F115" s="531">
        <v>3997621.91</v>
      </c>
      <c r="G115" s="216">
        <v>604</v>
      </c>
      <c r="I115" s="178"/>
      <c r="J115" s="212"/>
      <c r="K115" s="165">
        <f t="shared" si="24"/>
        <v>585261.04999999981</v>
      </c>
      <c r="L115" s="166"/>
    </row>
    <row r="116" spans="1:12">
      <c r="A116" s="95">
        <v>40847</v>
      </c>
      <c r="B116" s="137">
        <f t="shared" si="21"/>
        <v>4</v>
      </c>
      <c r="C116" s="115" t="str">
        <f t="shared" si="22"/>
        <v>dec2011</v>
      </c>
      <c r="D116" s="115">
        <f t="shared" si="23"/>
        <v>40878</v>
      </c>
      <c r="E116" s="214">
        <v>3956645.75</v>
      </c>
      <c r="F116" s="531">
        <v>3720339.15</v>
      </c>
      <c r="G116" s="216">
        <v>579</v>
      </c>
      <c r="I116" s="178"/>
      <c r="J116" s="212"/>
      <c r="K116" s="165">
        <f t="shared" si="24"/>
        <v>236306.60000000009</v>
      </c>
      <c r="L116" s="166"/>
    </row>
    <row r="117" spans="1:12">
      <c r="A117" s="102">
        <v>40877</v>
      </c>
      <c r="B117" s="137">
        <f t="shared" si="21"/>
        <v>4</v>
      </c>
      <c r="C117" s="115" t="str">
        <f t="shared" si="22"/>
        <v>dec2011</v>
      </c>
      <c r="D117" s="115">
        <f t="shared" si="23"/>
        <v>40878</v>
      </c>
      <c r="E117" s="214">
        <v>4805452.9000000004</v>
      </c>
      <c r="F117" s="531">
        <v>3678559.43</v>
      </c>
      <c r="G117" s="216">
        <v>606</v>
      </c>
      <c r="I117" s="178"/>
      <c r="J117" s="212"/>
      <c r="K117" s="165">
        <f t="shared" si="24"/>
        <v>1126893.4700000002</v>
      </c>
      <c r="L117" s="166"/>
    </row>
    <row r="118" spans="1:12">
      <c r="A118" s="95">
        <v>40908</v>
      </c>
      <c r="B118" s="137">
        <f t="shared" si="21"/>
        <v>4</v>
      </c>
      <c r="C118" s="115" t="str">
        <f t="shared" si="22"/>
        <v>dec2011</v>
      </c>
      <c r="D118" s="115">
        <f t="shared" si="23"/>
        <v>40878</v>
      </c>
      <c r="E118" s="214">
        <v>4346144.7300000004</v>
      </c>
      <c r="F118" s="531">
        <v>4032449.38</v>
      </c>
      <c r="G118" s="216">
        <v>505</v>
      </c>
      <c r="I118" s="178"/>
      <c r="J118" s="212"/>
      <c r="K118" s="165">
        <f t="shared" si="24"/>
        <v>313695.35000000056</v>
      </c>
      <c r="L118" s="166"/>
    </row>
    <row r="119" spans="1:12">
      <c r="A119" s="102">
        <v>40939</v>
      </c>
      <c r="B119" s="137">
        <f t="shared" si="21"/>
        <v>1</v>
      </c>
      <c r="C119" s="115" t="str">
        <f t="shared" si="22"/>
        <v>Mar2012</v>
      </c>
      <c r="D119" s="115">
        <f t="shared" si="23"/>
        <v>40969</v>
      </c>
      <c r="E119" s="214">
        <v>2969435.4</v>
      </c>
      <c r="F119" s="531">
        <v>3294354.11</v>
      </c>
      <c r="G119" s="216">
        <v>403</v>
      </c>
      <c r="I119" s="178"/>
      <c r="J119" s="212"/>
      <c r="K119" s="165">
        <f t="shared" si="24"/>
        <v>-324918.70999999996</v>
      </c>
      <c r="L119" s="166"/>
    </row>
    <row r="120" spans="1:12">
      <c r="A120" s="95">
        <v>40968</v>
      </c>
      <c r="B120" s="137">
        <f t="shared" si="21"/>
        <v>1</v>
      </c>
      <c r="C120" s="115" t="str">
        <f t="shared" si="22"/>
        <v>Mar2012</v>
      </c>
      <c r="D120" s="115">
        <f t="shared" si="23"/>
        <v>40969</v>
      </c>
      <c r="E120" s="214">
        <v>4710756.0599999996</v>
      </c>
      <c r="F120" s="531">
        <v>3456335.03</v>
      </c>
      <c r="G120" s="216">
        <v>612</v>
      </c>
      <c r="I120" s="178"/>
      <c r="J120" s="212"/>
      <c r="K120" s="165">
        <f t="shared" si="24"/>
        <v>1254421.0299999998</v>
      </c>
      <c r="L120" s="166"/>
    </row>
    <row r="121" spans="1:12">
      <c r="A121" s="102">
        <v>40999</v>
      </c>
      <c r="B121" s="137">
        <f t="shared" si="21"/>
        <v>1</v>
      </c>
      <c r="C121" s="115" t="str">
        <f t="shared" si="22"/>
        <v>Mar2012</v>
      </c>
      <c r="D121" s="115">
        <f t="shared" si="23"/>
        <v>40969</v>
      </c>
      <c r="E121" s="214">
        <v>4968913.88</v>
      </c>
      <c r="F121" s="531">
        <v>3832914.12</v>
      </c>
      <c r="G121" s="216">
        <v>669</v>
      </c>
      <c r="I121" s="178"/>
      <c r="J121" s="212"/>
      <c r="K121" s="165">
        <f t="shared" si="24"/>
        <v>1135999.7599999998</v>
      </c>
      <c r="L121" s="166"/>
    </row>
    <row r="122" spans="1:12">
      <c r="A122" s="95">
        <v>41029</v>
      </c>
      <c r="B122" s="137">
        <f t="shared" si="21"/>
        <v>2</v>
      </c>
      <c r="C122" s="115" t="str">
        <f t="shared" si="22"/>
        <v>June2012</v>
      </c>
      <c r="D122" s="115">
        <f t="shared" si="23"/>
        <v>41061</v>
      </c>
      <c r="E122" s="214">
        <v>3678354.82</v>
      </c>
      <c r="F122" s="531">
        <v>3528880.74</v>
      </c>
      <c r="G122" s="216">
        <v>485</v>
      </c>
      <c r="I122" s="178"/>
      <c r="J122" s="212"/>
      <c r="K122" s="165">
        <f t="shared" si="24"/>
        <v>149474.07999999961</v>
      </c>
      <c r="L122" s="166"/>
    </row>
    <row r="123" spans="1:12">
      <c r="A123" s="102">
        <v>41060</v>
      </c>
      <c r="B123" s="137">
        <f t="shared" si="21"/>
        <v>2</v>
      </c>
      <c r="C123" s="115" t="str">
        <f t="shared" si="22"/>
        <v>June2012</v>
      </c>
      <c r="D123" s="115">
        <f t="shared" si="23"/>
        <v>41061</v>
      </c>
      <c r="E123" s="214">
        <v>5697141.3399999999</v>
      </c>
      <c r="F123" s="531">
        <v>3810659.18</v>
      </c>
      <c r="G123" s="216">
        <v>688</v>
      </c>
      <c r="I123" s="178"/>
      <c r="J123" s="212"/>
      <c r="K123" s="165">
        <f t="shared" si="24"/>
        <v>1886482.1599999997</v>
      </c>
      <c r="L123" s="166"/>
    </row>
    <row r="124" spans="1:12">
      <c r="A124" s="95">
        <v>41090</v>
      </c>
      <c r="B124" s="137">
        <f t="shared" si="21"/>
        <v>2</v>
      </c>
      <c r="C124" s="115" t="str">
        <f t="shared" si="22"/>
        <v>June2012</v>
      </c>
      <c r="D124" s="115">
        <f t="shared" si="23"/>
        <v>41061</v>
      </c>
      <c r="E124" s="214">
        <v>4721084.5599999996</v>
      </c>
      <c r="F124" s="531">
        <v>3631107.84</v>
      </c>
      <c r="G124" s="216">
        <v>607</v>
      </c>
      <c r="I124" s="178"/>
      <c r="J124" s="212"/>
      <c r="K124" s="165">
        <f t="shared" si="24"/>
        <v>1089976.7199999997</v>
      </c>
      <c r="L124" s="166"/>
    </row>
    <row r="125" spans="1:12">
      <c r="A125" s="102">
        <v>41121</v>
      </c>
      <c r="B125" s="137">
        <f t="shared" si="21"/>
        <v>3</v>
      </c>
      <c r="C125" s="115" t="str">
        <f t="shared" si="22"/>
        <v>Sep2012</v>
      </c>
      <c r="D125" s="115">
        <f t="shared" si="23"/>
        <v>41153</v>
      </c>
      <c r="E125" s="214">
        <v>4325274.1100000003</v>
      </c>
      <c r="F125" s="531">
        <v>3570779.06</v>
      </c>
      <c r="G125" s="216">
        <v>513</v>
      </c>
      <c r="I125" s="178"/>
      <c r="J125" s="212"/>
      <c r="K125" s="165">
        <f t="shared" si="24"/>
        <v>754495.05000000028</v>
      </c>
      <c r="L125" s="166"/>
    </row>
    <row r="126" spans="1:12">
      <c r="A126" s="95">
        <v>41152</v>
      </c>
      <c r="B126" s="137">
        <f t="shared" si="21"/>
        <v>3</v>
      </c>
      <c r="C126" s="115" t="str">
        <f t="shared" si="22"/>
        <v>Sep2012</v>
      </c>
      <c r="D126" s="115">
        <f t="shared" si="23"/>
        <v>41153</v>
      </c>
      <c r="E126" s="214">
        <v>5088938.71</v>
      </c>
      <c r="F126" s="531">
        <v>3915601.52</v>
      </c>
      <c r="G126" s="216">
        <v>614</v>
      </c>
      <c r="I126" s="178"/>
      <c r="J126" s="212"/>
      <c r="K126" s="165">
        <f t="shared" si="24"/>
        <v>1173337.19</v>
      </c>
      <c r="L126" s="166"/>
    </row>
    <row r="127" spans="1:12">
      <c r="A127" s="102">
        <v>41182</v>
      </c>
      <c r="B127" s="137">
        <f t="shared" si="21"/>
        <v>3</v>
      </c>
      <c r="C127" s="115" t="str">
        <f t="shared" si="22"/>
        <v>Sep2012</v>
      </c>
      <c r="D127" s="115">
        <f t="shared" si="23"/>
        <v>41153</v>
      </c>
      <c r="E127" s="214">
        <v>4710634.9000000004</v>
      </c>
      <c r="F127" s="531">
        <v>3836724.44</v>
      </c>
      <c r="G127" s="216">
        <v>569</v>
      </c>
      <c r="I127" s="178"/>
      <c r="J127" s="212"/>
      <c r="K127" s="165">
        <f t="shared" si="24"/>
        <v>873910.46000000043</v>
      </c>
      <c r="L127" s="166"/>
    </row>
    <row r="128" spans="1:12">
      <c r="A128" s="95">
        <v>41213</v>
      </c>
      <c r="B128" s="137">
        <f t="shared" si="21"/>
        <v>4</v>
      </c>
      <c r="C128" s="115" t="str">
        <f t="shared" si="22"/>
        <v>dec2012</v>
      </c>
      <c r="D128" s="115">
        <f t="shared" si="23"/>
        <v>41244</v>
      </c>
      <c r="E128" s="214">
        <v>4523154.8</v>
      </c>
      <c r="F128" s="531">
        <v>3538231.27</v>
      </c>
      <c r="G128" s="216">
        <v>555</v>
      </c>
      <c r="I128" s="178"/>
      <c r="J128" s="212"/>
      <c r="K128" s="165">
        <f t="shared" si="24"/>
        <v>984923.5299999998</v>
      </c>
      <c r="L128" s="166"/>
    </row>
    <row r="129" spans="1:12">
      <c r="A129" s="102">
        <v>41243</v>
      </c>
      <c r="B129" s="137">
        <f t="shared" si="21"/>
        <v>4</v>
      </c>
      <c r="C129" s="115" t="str">
        <f t="shared" si="22"/>
        <v>dec2012</v>
      </c>
      <c r="D129" s="115">
        <f t="shared" si="23"/>
        <v>41244</v>
      </c>
      <c r="E129" s="214">
        <v>4641467.63</v>
      </c>
      <c r="F129" s="531">
        <v>3767828.18</v>
      </c>
      <c r="G129" s="216">
        <v>454</v>
      </c>
      <c r="I129" s="178"/>
      <c r="J129" s="212"/>
      <c r="K129" s="165">
        <f t="shared" si="24"/>
        <v>873639.44999999972</v>
      </c>
      <c r="L129" s="166"/>
    </row>
    <row r="130" spans="1:12">
      <c r="A130" s="95">
        <v>41274</v>
      </c>
      <c r="B130" s="137">
        <f t="shared" si="21"/>
        <v>4</v>
      </c>
      <c r="C130" s="115" t="str">
        <f t="shared" si="22"/>
        <v>dec2012</v>
      </c>
      <c r="D130" s="115">
        <f t="shared" si="23"/>
        <v>41244</v>
      </c>
      <c r="E130" s="214">
        <v>3471573.21</v>
      </c>
      <c r="F130" s="531">
        <v>3647752.49</v>
      </c>
      <c r="G130" s="216">
        <v>312</v>
      </c>
      <c r="I130" s="178"/>
      <c r="J130" s="212"/>
      <c r="K130" s="165">
        <f t="shared" si="24"/>
        <v>-176179.28000000026</v>
      </c>
      <c r="L130" s="166"/>
    </row>
    <row r="131" spans="1:12">
      <c r="A131" s="102">
        <v>41305</v>
      </c>
      <c r="B131" s="137">
        <f t="shared" si="21"/>
        <v>1</v>
      </c>
      <c r="C131" s="115" t="str">
        <f t="shared" si="22"/>
        <v>Mar2013</v>
      </c>
      <c r="D131" s="115">
        <f t="shared" si="23"/>
        <v>41334</v>
      </c>
      <c r="E131" s="214">
        <v>4857758.5199999996</v>
      </c>
      <c r="F131" s="531">
        <v>3398207.79</v>
      </c>
      <c r="G131" s="216">
        <v>302</v>
      </c>
      <c r="I131" s="178"/>
      <c r="J131" s="212"/>
      <c r="K131" s="165">
        <f t="shared" si="24"/>
        <v>1459550.7299999995</v>
      </c>
      <c r="L131" s="166"/>
    </row>
    <row r="132" spans="1:12">
      <c r="A132" s="95">
        <v>41333</v>
      </c>
      <c r="B132" s="137">
        <f t="shared" si="21"/>
        <v>1</v>
      </c>
      <c r="C132" s="115" t="str">
        <f t="shared" si="22"/>
        <v>Mar2013</v>
      </c>
      <c r="D132" s="115">
        <f t="shared" si="23"/>
        <v>41334</v>
      </c>
      <c r="E132" s="214">
        <v>4074632.57</v>
      </c>
      <c r="F132" s="531">
        <v>3270945.45</v>
      </c>
      <c r="G132" s="216">
        <v>366</v>
      </c>
      <c r="I132" s="178"/>
      <c r="J132" s="212"/>
      <c r="K132" s="165">
        <f t="shared" si="24"/>
        <v>803687.11999999965</v>
      </c>
      <c r="L132" s="166"/>
    </row>
    <row r="133" spans="1:12">
      <c r="A133" s="102">
        <v>41364</v>
      </c>
      <c r="B133" s="137">
        <f t="shared" ref="B133:B196" si="32">MONTH(MONTH(A133)&amp;0)</f>
        <v>1</v>
      </c>
      <c r="C133" s="115" t="str">
        <f t="shared" ref="C133:C196" si="33">IF(B133=4,"dec",IF(B133=1,"Mar", IF(B133=2,"June",IF(B133=3,"Sep",""))))&amp;YEAR(A133)</f>
        <v>Mar2013</v>
      </c>
      <c r="D133" s="115">
        <f t="shared" ref="D133:D196" si="34">DATEVALUE(C133)</f>
        <v>41334</v>
      </c>
      <c r="E133" s="214">
        <v>3970077.88</v>
      </c>
      <c r="F133" s="531">
        <v>3604598.21</v>
      </c>
      <c r="G133" s="216">
        <v>352</v>
      </c>
      <c r="I133" s="178"/>
      <c r="J133" s="212"/>
      <c r="K133" s="165">
        <f t="shared" ref="K133:K173" si="35">E133-F133</f>
        <v>365479.66999999993</v>
      </c>
      <c r="L133" s="166"/>
    </row>
    <row r="134" spans="1:12">
      <c r="A134" s="95">
        <v>41394</v>
      </c>
      <c r="B134" s="137">
        <f t="shared" si="32"/>
        <v>2</v>
      </c>
      <c r="C134" s="115" t="str">
        <f t="shared" si="33"/>
        <v>June2013</v>
      </c>
      <c r="D134" s="115">
        <f t="shared" si="34"/>
        <v>41426</v>
      </c>
      <c r="E134" s="214">
        <v>4581821.7300000004</v>
      </c>
      <c r="F134" s="531">
        <v>3371263.62</v>
      </c>
      <c r="G134" s="216">
        <v>311</v>
      </c>
      <c r="I134" s="178"/>
      <c r="J134" s="212"/>
      <c r="K134" s="165">
        <f t="shared" si="35"/>
        <v>1210558.1100000003</v>
      </c>
      <c r="L134" s="166"/>
    </row>
    <row r="135" spans="1:12">
      <c r="A135" s="102">
        <v>41425</v>
      </c>
      <c r="B135" s="137">
        <f t="shared" si="32"/>
        <v>2</v>
      </c>
      <c r="C135" s="115" t="str">
        <f t="shared" si="33"/>
        <v>June2013</v>
      </c>
      <c r="D135" s="115">
        <f t="shared" si="34"/>
        <v>41426</v>
      </c>
      <c r="E135" s="214">
        <v>4907422</v>
      </c>
      <c r="F135" s="531">
        <v>3662976.38</v>
      </c>
      <c r="G135" s="216">
        <v>433</v>
      </c>
      <c r="I135" s="178"/>
      <c r="J135" s="212"/>
      <c r="K135" s="165">
        <f t="shared" si="35"/>
        <v>1244445.6200000001</v>
      </c>
      <c r="L135" s="166"/>
    </row>
    <row r="136" spans="1:12">
      <c r="A136" s="95">
        <v>41455</v>
      </c>
      <c r="B136" s="137">
        <f t="shared" si="32"/>
        <v>2</v>
      </c>
      <c r="C136" s="115" t="str">
        <f t="shared" si="33"/>
        <v>June2013</v>
      </c>
      <c r="D136" s="115">
        <f t="shared" si="34"/>
        <v>41426</v>
      </c>
      <c r="E136" s="214">
        <v>4568071.49</v>
      </c>
      <c r="F136" s="531">
        <v>3494690.67</v>
      </c>
      <c r="G136" s="216">
        <v>369</v>
      </c>
      <c r="I136" s="178"/>
      <c r="J136" s="212"/>
      <c r="K136" s="165">
        <f t="shared" si="35"/>
        <v>1073380.8200000003</v>
      </c>
      <c r="L136" s="166"/>
    </row>
    <row r="137" spans="1:12">
      <c r="A137" s="102">
        <v>41486</v>
      </c>
      <c r="B137" s="137">
        <f t="shared" si="32"/>
        <v>3</v>
      </c>
      <c r="C137" s="115" t="str">
        <f t="shared" si="33"/>
        <v>Sep2013</v>
      </c>
      <c r="D137" s="115">
        <f t="shared" si="34"/>
        <v>41518</v>
      </c>
      <c r="E137" s="214">
        <v>4336721.41</v>
      </c>
      <c r="F137" s="531">
        <v>3441597.13</v>
      </c>
      <c r="G137" s="216">
        <v>385</v>
      </c>
      <c r="I137" s="178"/>
      <c r="J137" s="212"/>
      <c r="K137" s="165">
        <f t="shared" si="35"/>
        <v>895124.28000000026</v>
      </c>
      <c r="L137" s="166"/>
    </row>
    <row r="138" spans="1:12">
      <c r="A138" s="95">
        <v>41517</v>
      </c>
      <c r="B138" s="137">
        <f t="shared" si="32"/>
        <v>3</v>
      </c>
      <c r="C138" s="115" t="str">
        <f t="shared" si="33"/>
        <v>Sep2013</v>
      </c>
      <c r="D138" s="115">
        <f t="shared" si="34"/>
        <v>41518</v>
      </c>
      <c r="E138" s="214">
        <v>4322072.4000000004</v>
      </c>
      <c r="F138" s="531">
        <v>3814487.35</v>
      </c>
      <c r="G138" s="216">
        <v>370</v>
      </c>
      <c r="I138" s="178"/>
      <c r="J138" s="212"/>
      <c r="K138" s="165">
        <f t="shared" si="35"/>
        <v>507585.05000000028</v>
      </c>
      <c r="L138" s="166"/>
    </row>
    <row r="139" spans="1:12">
      <c r="A139" s="102">
        <v>41547</v>
      </c>
      <c r="B139" s="137">
        <f t="shared" si="32"/>
        <v>3</v>
      </c>
      <c r="C139" s="115" t="str">
        <f t="shared" si="33"/>
        <v>Sep2013</v>
      </c>
      <c r="D139" s="115">
        <f t="shared" si="34"/>
        <v>41518</v>
      </c>
      <c r="E139" s="214">
        <v>4318604.16</v>
      </c>
      <c r="F139" s="531">
        <v>3523966.73</v>
      </c>
      <c r="G139" s="216">
        <v>356</v>
      </c>
      <c r="I139" s="178"/>
      <c r="J139" s="212"/>
      <c r="K139" s="165">
        <f t="shared" si="35"/>
        <v>794637.43000000017</v>
      </c>
      <c r="L139" s="166"/>
    </row>
    <row r="140" spans="1:12">
      <c r="A140" s="95">
        <v>41578</v>
      </c>
      <c r="B140" s="137">
        <f t="shared" si="32"/>
        <v>4</v>
      </c>
      <c r="C140" s="115" t="str">
        <f t="shared" si="33"/>
        <v>dec2013</v>
      </c>
      <c r="D140" s="115">
        <f t="shared" si="34"/>
        <v>41609</v>
      </c>
      <c r="E140" s="214">
        <v>4007449.45</v>
      </c>
      <c r="F140" s="531">
        <v>3256918.14</v>
      </c>
      <c r="G140" s="216">
        <v>373</v>
      </c>
      <c r="I140" s="178"/>
      <c r="J140" s="212"/>
      <c r="K140" s="165">
        <f t="shared" si="35"/>
        <v>750531.31</v>
      </c>
      <c r="L140" s="166"/>
    </row>
    <row r="141" spans="1:12">
      <c r="A141" s="102">
        <v>41608</v>
      </c>
      <c r="B141" s="137">
        <f t="shared" si="32"/>
        <v>4</v>
      </c>
      <c r="C141" s="115" t="str">
        <f t="shared" si="33"/>
        <v>dec2013</v>
      </c>
      <c r="D141" s="115">
        <f t="shared" si="34"/>
        <v>41609</v>
      </c>
      <c r="E141" s="214">
        <v>4540865</v>
      </c>
      <c r="F141" s="531">
        <v>3831515.72</v>
      </c>
      <c r="G141" s="216">
        <v>368</v>
      </c>
      <c r="I141" s="178"/>
      <c r="J141" s="212"/>
      <c r="K141" s="165">
        <f t="shared" si="35"/>
        <v>709349.2799999998</v>
      </c>
      <c r="L141" s="166"/>
    </row>
    <row r="142" spans="1:12">
      <c r="A142" s="95">
        <v>41639</v>
      </c>
      <c r="B142" s="137">
        <f t="shared" si="32"/>
        <v>4</v>
      </c>
      <c r="C142" s="115" t="str">
        <f t="shared" si="33"/>
        <v>dec2013</v>
      </c>
      <c r="D142" s="115">
        <f t="shared" si="34"/>
        <v>41609</v>
      </c>
      <c r="E142" s="214">
        <v>3397082.45</v>
      </c>
      <c r="F142" s="531">
        <v>3371332.5</v>
      </c>
      <c r="G142" s="216">
        <v>221</v>
      </c>
      <c r="I142" s="178"/>
      <c r="J142" s="212"/>
      <c r="K142" s="165">
        <f t="shared" si="35"/>
        <v>25749.950000000186</v>
      </c>
      <c r="L142" s="166"/>
    </row>
    <row r="143" spans="1:12">
      <c r="A143" s="102">
        <v>41670</v>
      </c>
      <c r="B143" s="137">
        <f t="shared" si="32"/>
        <v>1</v>
      </c>
      <c r="C143" s="115" t="str">
        <f t="shared" si="33"/>
        <v>Mar2014</v>
      </c>
      <c r="D143" s="115">
        <f t="shared" si="34"/>
        <v>41699</v>
      </c>
      <c r="E143" s="214">
        <v>3398051.74</v>
      </c>
      <c r="F143" s="531">
        <v>3204974.73</v>
      </c>
      <c r="G143" s="216">
        <v>237</v>
      </c>
      <c r="I143" s="178"/>
      <c r="J143" s="212"/>
      <c r="K143" s="165">
        <f t="shared" si="35"/>
        <v>193077.01000000024</v>
      </c>
      <c r="L143" s="166"/>
    </row>
    <row r="144" spans="1:12">
      <c r="A144" s="95">
        <v>41698</v>
      </c>
      <c r="B144" s="137">
        <f t="shared" si="32"/>
        <v>1</v>
      </c>
      <c r="C144" s="115" t="str">
        <f t="shared" si="33"/>
        <v>Mar2014</v>
      </c>
      <c r="D144" s="115">
        <f t="shared" si="34"/>
        <v>41699</v>
      </c>
      <c r="E144" s="214">
        <v>4085730.28</v>
      </c>
      <c r="F144" s="531">
        <v>3063991.04</v>
      </c>
      <c r="G144" s="216">
        <v>317</v>
      </c>
      <c r="I144" s="178"/>
      <c r="J144" s="212"/>
      <c r="K144" s="165">
        <f t="shared" si="35"/>
        <v>1021739.2399999998</v>
      </c>
      <c r="L144" s="166"/>
    </row>
    <row r="145" spans="1:24" s="110" customFormat="1">
      <c r="A145" s="102">
        <v>41729</v>
      </c>
      <c r="B145" s="137">
        <f t="shared" si="32"/>
        <v>1</v>
      </c>
      <c r="C145" s="115" t="str">
        <f t="shared" si="33"/>
        <v>Mar2014</v>
      </c>
      <c r="D145" s="115">
        <f t="shared" si="34"/>
        <v>41699</v>
      </c>
      <c r="E145" s="214">
        <v>3839849.48</v>
      </c>
      <c r="F145" s="531">
        <v>3550525.88</v>
      </c>
      <c r="G145" s="216">
        <v>315</v>
      </c>
      <c r="H145" s="178"/>
      <c r="I145" s="178"/>
      <c r="J145" s="212"/>
      <c r="K145" s="165">
        <f t="shared" si="35"/>
        <v>289323.60000000009</v>
      </c>
      <c r="L145" s="166"/>
      <c r="M145" s="175"/>
      <c r="N145" s="173"/>
      <c r="O145" s="172"/>
      <c r="P145" s="172"/>
      <c r="Q145" s="173"/>
      <c r="R145" s="172"/>
      <c r="S145" s="172"/>
      <c r="T145" s="109"/>
      <c r="U145" s="109"/>
      <c r="V145" s="109"/>
      <c r="W145" s="172"/>
      <c r="X145" s="172"/>
    </row>
    <row r="146" spans="1:24" s="110" customFormat="1">
      <c r="A146" s="95">
        <v>41759</v>
      </c>
      <c r="B146" s="137">
        <f t="shared" si="32"/>
        <v>2</v>
      </c>
      <c r="C146" s="115" t="str">
        <f t="shared" si="33"/>
        <v>June2014</v>
      </c>
      <c r="D146" s="115">
        <f t="shared" si="34"/>
        <v>41791</v>
      </c>
      <c r="E146" s="214">
        <v>3570249.87</v>
      </c>
      <c r="F146" s="531">
        <v>3196693.7</v>
      </c>
      <c r="G146" s="216">
        <v>273</v>
      </c>
      <c r="H146" s="178"/>
      <c r="I146" s="178"/>
      <c r="J146" s="212"/>
      <c r="K146" s="165">
        <f t="shared" si="35"/>
        <v>373556.16999999993</v>
      </c>
      <c r="L146" s="166"/>
      <c r="M146" s="175"/>
      <c r="N146" s="173"/>
      <c r="O146" s="172"/>
      <c r="P146" s="172"/>
      <c r="Q146" s="173"/>
      <c r="R146" s="172"/>
      <c r="S146" s="172"/>
      <c r="T146" s="109"/>
      <c r="U146" s="109"/>
      <c r="V146" s="109"/>
      <c r="W146" s="172"/>
      <c r="X146" s="172"/>
    </row>
    <row r="147" spans="1:24" s="110" customFormat="1">
      <c r="A147" s="102">
        <v>41790</v>
      </c>
      <c r="B147" s="137">
        <f t="shared" si="32"/>
        <v>2</v>
      </c>
      <c r="C147" s="115" t="str">
        <f t="shared" si="33"/>
        <v>June2014</v>
      </c>
      <c r="D147" s="115">
        <f t="shared" si="34"/>
        <v>41791</v>
      </c>
      <c r="E147" s="214">
        <v>4722866.45</v>
      </c>
      <c r="F147" s="531">
        <v>3597668.72</v>
      </c>
      <c r="G147" s="216">
        <v>287</v>
      </c>
      <c r="H147" s="178"/>
      <c r="I147" s="178"/>
      <c r="J147" s="212"/>
      <c r="K147" s="165">
        <f t="shared" si="35"/>
        <v>1125197.73</v>
      </c>
      <c r="L147" s="166"/>
      <c r="M147" s="175"/>
      <c r="N147" s="173"/>
      <c r="O147" s="172"/>
      <c r="P147" s="172"/>
      <c r="Q147" s="173"/>
      <c r="R147" s="172"/>
      <c r="S147" s="172"/>
      <c r="T147" s="109"/>
      <c r="U147" s="109"/>
      <c r="V147" s="109"/>
      <c r="W147" s="172"/>
      <c r="X147" s="172"/>
    </row>
    <row r="148" spans="1:24" s="110" customFormat="1">
      <c r="A148" s="95">
        <v>41820</v>
      </c>
      <c r="B148" s="137">
        <f t="shared" si="32"/>
        <v>2</v>
      </c>
      <c r="C148" s="115" t="str">
        <f t="shared" si="33"/>
        <v>June2014</v>
      </c>
      <c r="D148" s="115">
        <f t="shared" si="34"/>
        <v>41791</v>
      </c>
      <c r="E148" s="214">
        <v>3536726.52</v>
      </c>
      <c r="F148" s="531">
        <v>3100041.83</v>
      </c>
      <c r="G148" s="216">
        <v>313</v>
      </c>
      <c r="H148" s="178"/>
      <c r="I148" s="178"/>
      <c r="J148" s="212"/>
      <c r="K148" s="165">
        <f t="shared" si="35"/>
        <v>436684.68999999994</v>
      </c>
      <c r="L148" s="166"/>
      <c r="M148" s="175"/>
      <c r="N148" s="173"/>
      <c r="O148" s="172"/>
      <c r="P148" s="172"/>
      <c r="Q148" s="173"/>
      <c r="R148" s="172"/>
      <c r="S148" s="172"/>
      <c r="T148" s="109"/>
      <c r="U148" s="109"/>
      <c r="V148" s="109"/>
      <c r="W148" s="172"/>
      <c r="X148" s="172"/>
    </row>
    <row r="149" spans="1:24" s="110" customFormat="1">
      <c r="A149" s="102">
        <v>41851</v>
      </c>
      <c r="B149" s="137">
        <f t="shared" si="32"/>
        <v>3</v>
      </c>
      <c r="C149" s="115" t="str">
        <f t="shared" si="33"/>
        <v>Sep2014</v>
      </c>
      <c r="D149" s="115">
        <f t="shared" si="34"/>
        <v>41883</v>
      </c>
      <c r="E149" s="214">
        <v>4248486.26</v>
      </c>
      <c r="F149" s="531">
        <v>3535336.2</v>
      </c>
      <c r="G149" s="216">
        <v>357</v>
      </c>
      <c r="H149" s="178"/>
      <c r="I149" s="178"/>
      <c r="J149" s="212"/>
      <c r="K149" s="165">
        <f t="shared" si="35"/>
        <v>713150.05999999959</v>
      </c>
      <c r="L149" s="166"/>
      <c r="M149" s="175"/>
      <c r="N149" s="173"/>
      <c r="O149" s="172"/>
      <c r="P149" s="172"/>
      <c r="Q149" s="173"/>
      <c r="R149" s="172"/>
      <c r="S149" s="172"/>
      <c r="T149" s="109"/>
      <c r="U149" s="109"/>
      <c r="V149" s="109"/>
      <c r="W149" s="172"/>
      <c r="X149" s="172"/>
    </row>
    <row r="150" spans="1:24" s="110" customFormat="1">
      <c r="A150" s="95">
        <v>41882</v>
      </c>
      <c r="B150" s="137">
        <f t="shared" si="32"/>
        <v>3</v>
      </c>
      <c r="C150" s="115" t="str">
        <f t="shared" si="33"/>
        <v>Sep2014</v>
      </c>
      <c r="D150" s="115">
        <f t="shared" si="34"/>
        <v>41883</v>
      </c>
      <c r="E150" s="214">
        <v>3722334.96</v>
      </c>
      <c r="F150" s="531">
        <v>3364787.93</v>
      </c>
      <c r="G150" s="216">
        <v>325</v>
      </c>
      <c r="H150" s="178"/>
      <c r="I150" s="178"/>
      <c r="J150" s="212"/>
      <c r="K150" s="165">
        <f t="shared" si="35"/>
        <v>357547.0299999998</v>
      </c>
      <c r="L150" s="166"/>
      <c r="M150" s="175"/>
      <c r="N150" s="173"/>
      <c r="O150" s="172"/>
      <c r="P150" s="172"/>
      <c r="Q150" s="173"/>
      <c r="R150" s="172"/>
      <c r="S150" s="172"/>
      <c r="T150" s="109"/>
      <c r="U150" s="109"/>
      <c r="V150" s="109"/>
      <c r="W150" s="172"/>
      <c r="X150" s="172"/>
    </row>
    <row r="151" spans="1:24" s="110" customFormat="1">
      <c r="A151" s="102">
        <v>41912</v>
      </c>
      <c r="B151" s="137">
        <f t="shared" si="32"/>
        <v>3</v>
      </c>
      <c r="C151" s="115" t="str">
        <f t="shared" si="33"/>
        <v>Sep2014</v>
      </c>
      <c r="D151" s="115">
        <f t="shared" si="34"/>
        <v>41883</v>
      </c>
      <c r="E151" s="214">
        <v>3679339.66</v>
      </c>
      <c r="F151" s="531">
        <v>3401845.69</v>
      </c>
      <c r="G151" s="216">
        <v>326</v>
      </c>
      <c r="H151" s="178"/>
      <c r="I151" s="178"/>
      <c r="J151" s="212"/>
      <c r="K151" s="165">
        <f t="shared" si="35"/>
        <v>277493.9700000002</v>
      </c>
      <c r="L151" s="166"/>
      <c r="M151" s="175"/>
      <c r="N151" s="173"/>
      <c r="O151" s="172"/>
      <c r="P151" s="172"/>
      <c r="Q151" s="173"/>
      <c r="R151" s="172"/>
      <c r="S151" s="172"/>
      <c r="T151" s="109"/>
      <c r="U151" s="109"/>
      <c r="V151" s="109"/>
      <c r="W151" s="172"/>
      <c r="X151" s="172"/>
    </row>
    <row r="152" spans="1:24" s="110" customFormat="1">
      <c r="A152" s="95">
        <v>41943</v>
      </c>
      <c r="B152" s="137">
        <f t="shared" si="32"/>
        <v>4</v>
      </c>
      <c r="C152" s="115" t="str">
        <f t="shared" si="33"/>
        <v>dec2014</v>
      </c>
      <c r="D152" s="115">
        <f t="shared" si="34"/>
        <v>41974</v>
      </c>
      <c r="E152" s="214">
        <v>4559552.82</v>
      </c>
      <c r="F152" s="531">
        <v>3533221.4</v>
      </c>
      <c r="G152" s="216">
        <v>376</v>
      </c>
      <c r="H152" s="178"/>
      <c r="I152" s="178"/>
      <c r="J152" s="212"/>
      <c r="K152" s="165">
        <f t="shared" si="35"/>
        <v>1026331.4200000004</v>
      </c>
      <c r="L152" s="166"/>
      <c r="M152" s="175"/>
      <c r="N152" s="173"/>
      <c r="O152" s="172"/>
      <c r="P152" s="172"/>
      <c r="Q152" s="173"/>
      <c r="R152" s="172"/>
      <c r="S152" s="172"/>
      <c r="T152" s="109"/>
      <c r="U152" s="109"/>
      <c r="V152" s="109"/>
      <c r="W152" s="172"/>
      <c r="X152" s="172"/>
    </row>
    <row r="153" spans="1:24" s="110" customFormat="1">
      <c r="A153" s="102">
        <v>41973</v>
      </c>
      <c r="B153" s="137">
        <f t="shared" si="32"/>
        <v>4</v>
      </c>
      <c r="C153" s="115" t="str">
        <f t="shared" si="33"/>
        <v>dec2014</v>
      </c>
      <c r="D153" s="115">
        <f t="shared" si="34"/>
        <v>41974</v>
      </c>
      <c r="E153" s="214">
        <v>3772415.33</v>
      </c>
      <c r="F153" s="531">
        <v>3495036.09</v>
      </c>
      <c r="G153" s="216">
        <v>287</v>
      </c>
      <c r="H153" s="178"/>
      <c r="I153" s="178"/>
      <c r="J153" s="212"/>
      <c r="K153" s="165">
        <f t="shared" si="35"/>
        <v>277379.24000000022</v>
      </c>
      <c r="L153" s="166"/>
      <c r="M153" s="175"/>
      <c r="N153" s="173"/>
      <c r="O153" s="172"/>
      <c r="P153" s="172"/>
      <c r="Q153" s="173"/>
      <c r="R153" s="172"/>
      <c r="S153" s="172"/>
      <c r="T153" s="109"/>
      <c r="U153" s="109"/>
      <c r="V153" s="109"/>
      <c r="W153" s="172"/>
      <c r="X153" s="172"/>
    </row>
    <row r="154" spans="1:24" s="110" customFormat="1">
      <c r="A154" s="95">
        <v>42004</v>
      </c>
      <c r="B154" s="137">
        <f t="shared" si="32"/>
        <v>4</v>
      </c>
      <c r="C154" s="115" t="str">
        <f t="shared" si="33"/>
        <v>dec2014</v>
      </c>
      <c r="D154" s="115">
        <f t="shared" si="34"/>
        <v>41974</v>
      </c>
      <c r="E154" s="214">
        <v>3445206.11</v>
      </c>
      <c r="F154" s="531">
        <v>3038855.07</v>
      </c>
      <c r="G154" s="216">
        <v>272</v>
      </c>
      <c r="H154" s="178"/>
      <c r="I154" s="178"/>
      <c r="J154" s="212"/>
      <c r="K154" s="165">
        <f t="shared" si="35"/>
        <v>406351.04000000004</v>
      </c>
      <c r="L154" s="166"/>
      <c r="M154" s="175"/>
      <c r="N154" s="173"/>
      <c r="O154" s="172"/>
      <c r="P154" s="172"/>
      <c r="Q154" s="173"/>
      <c r="R154" s="172"/>
      <c r="S154" s="172"/>
      <c r="T154" s="109"/>
      <c r="U154" s="109"/>
      <c r="V154" s="109"/>
      <c r="W154" s="172"/>
      <c r="X154" s="172"/>
    </row>
    <row r="155" spans="1:24" s="110" customFormat="1">
      <c r="A155" s="102">
        <v>42035</v>
      </c>
      <c r="B155" s="137">
        <f t="shared" si="32"/>
        <v>1</v>
      </c>
      <c r="C155" s="115" t="str">
        <f t="shared" si="33"/>
        <v>Mar2015</v>
      </c>
      <c r="D155" s="115">
        <f t="shared" si="34"/>
        <v>42064</v>
      </c>
      <c r="E155" s="214">
        <v>3239193.67</v>
      </c>
      <c r="F155" s="531">
        <v>3134374.46</v>
      </c>
      <c r="G155" s="216">
        <v>208</v>
      </c>
      <c r="H155" s="178"/>
      <c r="I155" s="178"/>
      <c r="J155" s="212"/>
      <c r="K155" s="165">
        <f t="shared" si="35"/>
        <v>104819.20999999996</v>
      </c>
      <c r="L155" s="166"/>
      <c r="M155" s="175"/>
      <c r="N155" s="173"/>
      <c r="O155" s="172"/>
      <c r="P155" s="172"/>
      <c r="Q155" s="173"/>
      <c r="R155" s="172"/>
      <c r="S155" s="172"/>
      <c r="T155" s="109"/>
      <c r="U155" s="109"/>
      <c r="V155" s="109"/>
      <c r="W155" s="172"/>
      <c r="X155" s="172"/>
    </row>
    <row r="156" spans="1:24" s="110" customFormat="1">
      <c r="A156" s="95">
        <v>42063</v>
      </c>
      <c r="B156" s="137">
        <f t="shared" si="32"/>
        <v>1</v>
      </c>
      <c r="C156" s="115" t="str">
        <f t="shared" si="33"/>
        <v>Mar2015</v>
      </c>
      <c r="D156" s="115">
        <f t="shared" si="34"/>
        <v>42064</v>
      </c>
      <c r="E156" s="214">
        <v>3133831</v>
      </c>
      <c r="F156" s="531">
        <v>2816395</v>
      </c>
      <c r="G156" s="216">
        <v>240</v>
      </c>
      <c r="H156" s="178"/>
      <c r="I156" s="178"/>
      <c r="J156" s="212"/>
      <c r="K156" s="165">
        <f t="shared" si="35"/>
        <v>317436</v>
      </c>
      <c r="L156" s="166"/>
      <c r="M156" s="175"/>
      <c r="N156" s="173"/>
      <c r="O156" s="172"/>
      <c r="P156" s="172"/>
      <c r="Q156" s="173"/>
      <c r="R156" s="172"/>
      <c r="S156" s="172"/>
      <c r="T156" s="109"/>
      <c r="U156" s="109"/>
      <c r="V156" s="109"/>
      <c r="W156" s="172"/>
      <c r="X156" s="172"/>
    </row>
    <row r="157" spans="1:24" s="110" customFormat="1">
      <c r="A157" s="102">
        <v>42094</v>
      </c>
      <c r="B157" s="137">
        <f t="shared" si="32"/>
        <v>1</v>
      </c>
      <c r="C157" s="115" t="str">
        <f t="shared" si="33"/>
        <v>Mar2015</v>
      </c>
      <c r="D157" s="115">
        <f t="shared" si="34"/>
        <v>42064</v>
      </c>
      <c r="E157" s="214">
        <v>3972355</v>
      </c>
      <c r="F157" s="531">
        <v>3019436</v>
      </c>
      <c r="G157" s="216">
        <v>243</v>
      </c>
      <c r="H157" s="178"/>
      <c r="I157" s="178"/>
      <c r="J157" s="212"/>
      <c r="K157" s="165">
        <f t="shared" si="35"/>
        <v>952919</v>
      </c>
      <c r="L157" s="166"/>
      <c r="M157" s="175"/>
      <c r="N157" s="173"/>
      <c r="O157" s="172"/>
      <c r="P157" s="172"/>
      <c r="Q157" s="173"/>
      <c r="R157" s="172"/>
      <c r="S157" s="172"/>
      <c r="T157" s="109"/>
      <c r="U157" s="109"/>
      <c r="V157" s="109"/>
      <c r="W157" s="172"/>
      <c r="X157" s="172"/>
    </row>
    <row r="158" spans="1:24" s="110" customFormat="1">
      <c r="A158" s="95">
        <v>42124</v>
      </c>
      <c r="B158" s="137">
        <f t="shared" si="32"/>
        <v>2</v>
      </c>
      <c r="C158" s="115" t="str">
        <f t="shared" si="33"/>
        <v>June2015</v>
      </c>
      <c r="D158" s="115">
        <f t="shared" si="34"/>
        <v>42156</v>
      </c>
      <c r="E158" s="214">
        <v>3554223.52</v>
      </c>
      <c r="F158" s="531">
        <v>3133449.15</v>
      </c>
      <c r="G158" s="216">
        <v>242</v>
      </c>
      <c r="H158" s="178"/>
      <c r="I158" s="178"/>
      <c r="J158" s="212"/>
      <c r="K158" s="165">
        <f t="shared" si="35"/>
        <v>420774.37000000011</v>
      </c>
      <c r="L158" s="166"/>
      <c r="M158" s="175"/>
      <c r="N158" s="173"/>
      <c r="O158" s="172"/>
      <c r="P158" s="172"/>
      <c r="Q158" s="173"/>
      <c r="R158" s="172"/>
      <c r="S158" s="172"/>
      <c r="T158" s="109"/>
      <c r="U158" s="109"/>
      <c r="V158" s="109"/>
      <c r="W158" s="172"/>
      <c r="X158" s="172"/>
    </row>
    <row r="159" spans="1:24" s="110" customFormat="1">
      <c r="A159" s="102">
        <v>42155</v>
      </c>
      <c r="B159" s="137">
        <f t="shared" si="32"/>
        <v>2</v>
      </c>
      <c r="C159" s="115" t="str">
        <f t="shared" si="33"/>
        <v>June2015</v>
      </c>
      <c r="D159" s="115">
        <f t="shared" si="34"/>
        <v>42156</v>
      </c>
      <c r="E159" s="214">
        <v>3617166.08</v>
      </c>
      <c r="F159" s="531">
        <v>2995746.87</v>
      </c>
      <c r="G159" s="216">
        <v>239</v>
      </c>
      <c r="H159" s="178"/>
      <c r="I159" s="178"/>
      <c r="J159" s="212"/>
      <c r="K159" s="165">
        <f t="shared" si="35"/>
        <v>621419.21</v>
      </c>
      <c r="L159" s="166"/>
      <c r="M159" s="175"/>
      <c r="N159" s="173"/>
      <c r="O159" s="172"/>
      <c r="P159" s="172"/>
      <c r="Q159" s="173"/>
      <c r="R159" s="172"/>
      <c r="S159" s="172"/>
      <c r="T159" s="109"/>
      <c r="U159" s="109"/>
      <c r="V159" s="109"/>
      <c r="W159" s="172"/>
      <c r="X159" s="172"/>
    </row>
    <row r="160" spans="1:24" s="110" customFormat="1">
      <c r="A160" s="95">
        <v>42185</v>
      </c>
      <c r="B160" s="137">
        <f t="shared" si="32"/>
        <v>2</v>
      </c>
      <c r="C160" s="115" t="str">
        <f t="shared" si="33"/>
        <v>June2015</v>
      </c>
      <c r="D160" s="115">
        <f t="shared" si="34"/>
        <v>42156</v>
      </c>
      <c r="E160" s="214">
        <v>3501651.57</v>
      </c>
      <c r="F160" s="531">
        <v>2785448.95</v>
      </c>
      <c r="G160" s="216">
        <v>247</v>
      </c>
      <c r="H160" s="178"/>
      <c r="I160" s="178"/>
      <c r="J160" s="212"/>
      <c r="K160" s="165">
        <f t="shared" si="35"/>
        <v>716202.61999999965</v>
      </c>
      <c r="L160" s="166"/>
      <c r="M160" s="175"/>
      <c r="N160" s="173"/>
      <c r="O160" s="172"/>
      <c r="P160" s="172"/>
      <c r="Q160" s="173"/>
      <c r="R160" s="172"/>
      <c r="S160" s="172"/>
      <c r="T160" s="109"/>
      <c r="U160" s="109"/>
      <c r="V160" s="109"/>
      <c r="W160" s="172"/>
      <c r="X160" s="172"/>
    </row>
    <row r="161" spans="1:24" s="110" customFormat="1">
      <c r="A161" s="102">
        <v>42216</v>
      </c>
      <c r="B161" s="137">
        <f t="shared" si="32"/>
        <v>3</v>
      </c>
      <c r="C161" s="115" t="str">
        <f t="shared" si="33"/>
        <v>Sep2015</v>
      </c>
      <c r="D161" s="115">
        <f t="shared" si="34"/>
        <v>42248</v>
      </c>
      <c r="E161" s="214">
        <v>4050303.99</v>
      </c>
      <c r="F161" s="531">
        <v>2995473.24</v>
      </c>
      <c r="G161" s="217">
        <v>278</v>
      </c>
      <c r="H161" s="178"/>
      <c r="I161" s="178"/>
      <c r="J161" s="212"/>
      <c r="K161" s="165">
        <f t="shared" si="35"/>
        <v>1054830.75</v>
      </c>
      <c r="L161" s="166"/>
      <c r="M161" s="175"/>
      <c r="N161" s="173"/>
      <c r="O161" s="172"/>
      <c r="P161" s="172"/>
      <c r="Q161" s="173"/>
      <c r="R161" s="172"/>
      <c r="S161" s="172"/>
      <c r="T161" s="109"/>
      <c r="U161" s="109"/>
      <c r="V161" s="109"/>
      <c r="W161" s="172"/>
      <c r="X161" s="172"/>
    </row>
    <row r="162" spans="1:24">
      <c r="A162" s="95">
        <v>42247</v>
      </c>
      <c r="B162" s="137">
        <f t="shared" si="32"/>
        <v>3</v>
      </c>
      <c r="C162" s="115" t="str">
        <f t="shared" si="33"/>
        <v>Sep2015</v>
      </c>
      <c r="D162" s="115">
        <f t="shared" si="34"/>
        <v>42248</v>
      </c>
      <c r="E162" s="214">
        <v>3692121.45</v>
      </c>
      <c r="F162" s="215">
        <v>3139925.75</v>
      </c>
      <c r="G162" s="217">
        <v>289</v>
      </c>
      <c r="I162" s="178"/>
      <c r="J162" s="212"/>
      <c r="K162" s="165">
        <f t="shared" si="35"/>
        <v>552195.70000000019</v>
      </c>
      <c r="L162" s="166"/>
    </row>
    <row r="163" spans="1:24">
      <c r="A163" s="102">
        <v>42277</v>
      </c>
      <c r="B163" s="137">
        <f t="shared" si="32"/>
        <v>3</v>
      </c>
      <c r="C163" s="115" t="str">
        <f t="shared" si="33"/>
        <v>Sep2015</v>
      </c>
      <c r="D163" s="115">
        <f t="shared" si="34"/>
        <v>42248</v>
      </c>
      <c r="E163" s="214">
        <v>4012582.83</v>
      </c>
      <c r="F163" s="215">
        <v>2864568.53</v>
      </c>
      <c r="G163" s="217">
        <v>256</v>
      </c>
      <c r="I163" s="178"/>
      <c r="J163" s="212"/>
      <c r="K163" s="165">
        <f t="shared" si="35"/>
        <v>1148014.3000000003</v>
      </c>
      <c r="L163" s="166"/>
    </row>
    <row r="164" spans="1:24">
      <c r="A164" s="95">
        <v>42308</v>
      </c>
      <c r="B164" s="137">
        <f t="shared" si="32"/>
        <v>4</v>
      </c>
      <c r="C164" s="115" t="str">
        <f t="shared" si="33"/>
        <v>dec2015</v>
      </c>
      <c r="D164" s="115">
        <f t="shared" si="34"/>
        <v>42339</v>
      </c>
      <c r="E164" s="214">
        <v>3861217.85</v>
      </c>
      <c r="F164" s="215">
        <v>3229682.39</v>
      </c>
      <c r="G164" s="177">
        <v>222</v>
      </c>
      <c r="I164" s="178"/>
      <c r="J164" s="212"/>
      <c r="K164" s="165">
        <f t="shared" si="35"/>
        <v>631535.46</v>
      </c>
      <c r="L164" s="166"/>
    </row>
    <row r="165" spans="1:24">
      <c r="A165" s="102">
        <v>42338</v>
      </c>
      <c r="B165" s="137">
        <f t="shared" si="32"/>
        <v>4</v>
      </c>
      <c r="C165" s="115" t="str">
        <f t="shared" si="33"/>
        <v>dec2015</v>
      </c>
      <c r="D165" s="115">
        <f t="shared" si="34"/>
        <v>42339</v>
      </c>
      <c r="E165" s="214">
        <v>3767120.09</v>
      </c>
      <c r="F165" s="215">
        <v>2742546.6</v>
      </c>
      <c r="G165" s="218">
        <v>200</v>
      </c>
      <c r="I165" s="178"/>
      <c r="J165" s="212"/>
      <c r="K165" s="165">
        <f t="shared" si="35"/>
        <v>1024573.4899999998</v>
      </c>
      <c r="L165" s="166"/>
      <c r="N165" s="88"/>
    </row>
    <row r="166" spans="1:24">
      <c r="A166" s="95">
        <v>42369</v>
      </c>
      <c r="B166" s="137">
        <f t="shared" si="32"/>
        <v>4</v>
      </c>
      <c r="C166" s="115" t="str">
        <f t="shared" si="33"/>
        <v>dec2015</v>
      </c>
      <c r="D166" s="115">
        <f t="shared" si="34"/>
        <v>42339</v>
      </c>
      <c r="E166" s="214">
        <v>3329063.61</v>
      </c>
      <c r="F166" s="215">
        <v>2922771.86</v>
      </c>
      <c r="G166" s="218">
        <v>150</v>
      </c>
      <c r="I166" s="178"/>
      <c r="J166" s="212"/>
      <c r="K166" s="165">
        <f t="shared" si="35"/>
        <v>406291.75</v>
      </c>
      <c r="L166" s="166"/>
      <c r="N166" s="88"/>
    </row>
    <row r="167" spans="1:24">
      <c r="A167" s="102">
        <v>42400</v>
      </c>
      <c r="B167" s="137">
        <f t="shared" si="32"/>
        <v>1</v>
      </c>
      <c r="C167" s="115" t="str">
        <f t="shared" si="33"/>
        <v>Mar2016</v>
      </c>
      <c r="D167" s="115">
        <f t="shared" si="34"/>
        <v>42430</v>
      </c>
      <c r="E167" s="214">
        <v>3481421.42</v>
      </c>
      <c r="F167" s="215">
        <v>2847290.86</v>
      </c>
      <c r="G167" s="215">
        <v>170</v>
      </c>
      <c r="I167" s="178"/>
      <c r="J167" s="212"/>
      <c r="K167" s="165">
        <f t="shared" si="35"/>
        <v>634130.56000000006</v>
      </c>
      <c r="L167" s="166"/>
      <c r="N167" s="88"/>
      <c r="O167" s="532"/>
    </row>
    <row r="168" spans="1:24">
      <c r="A168" s="95">
        <v>42429</v>
      </c>
      <c r="B168" s="137">
        <f t="shared" si="32"/>
        <v>1</v>
      </c>
      <c r="C168" s="115" t="str">
        <f t="shared" si="33"/>
        <v>Mar2016</v>
      </c>
      <c r="D168" s="115">
        <f t="shared" si="34"/>
        <v>42430</v>
      </c>
      <c r="E168" s="214">
        <v>3604498.53</v>
      </c>
      <c r="F168" s="215">
        <v>2672911.34</v>
      </c>
      <c r="G168" s="215">
        <v>195</v>
      </c>
      <c r="I168" s="178"/>
      <c r="J168" s="212"/>
      <c r="K168" s="165">
        <f t="shared" si="35"/>
        <v>931587.19</v>
      </c>
      <c r="L168" s="166"/>
    </row>
    <row r="169" spans="1:24">
      <c r="A169" s="102">
        <v>42460</v>
      </c>
      <c r="B169" s="137">
        <f t="shared" si="32"/>
        <v>1</v>
      </c>
      <c r="C169" s="115" t="str">
        <f t="shared" si="33"/>
        <v>Mar2016</v>
      </c>
      <c r="D169" s="115">
        <f t="shared" si="34"/>
        <v>42430</v>
      </c>
      <c r="E169" s="214">
        <v>3981496.47</v>
      </c>
      <c r="F169" s="215">
        <v>2855721.31</v>
      </c>
      <c r="G169" s="215">
        <v>206</v>
      </c>
      <c r="I169" s="178"/>
      <c r="J169" s="212"/>
      <c r="K169" s="165">
        <f t="shared" si="35"/>
        <v>1125775.1600000001</v>
      </c>
      <c r="L169" s="166"/>
    </row>
    <row r="170" spans="1:24">
      <c r="A170" s="95">
        <v>42490</v>
      </c>
      <c r="B170" s="137">
        <f t="shared" si="32"/>
        <v>2</v>
      </c>
      <c r="C170" s="115" t="str">
        <f t="shared" si="33"/>
        <v>June2016</v>
      </c>
      <c r="D170" s="115">
        <f t="shared" si="34"/>
        <v>42522</v>
      </c>
      <c r="E170" s="214">
        <v>3610967.44</v>
      </c>
      <c r="F170" s="545">
        <v>2992610.97</v>
      </c>
      <c r="G170" s="545">
        <v>174</v>
      </c>
      <c r="H170" s="178">
        <v>3610967.44</v>
      </c>
      <c r="I170" s="178">
        <v>2992610.97</v>
      </c>
      <c r="J170" s="212">
        <v>174</v>
      </c>
      <c r="K170" s="165">
        <f t="shared" si="35"/>
        <v>618356.46999999974</v>
      </c>
      <c r="L170" s="166">
        <f t="shared" ref="L170:L196" si="36">H170-I170</f>
        <v>618356.46999999974</v>
      </c>
    </row>
    <row r="171" spans="1:24">
      <c r="A171" s="102">
        <v>42521</v>
      </c>
      <c r="B171" s="137">
        <f t="shared" si="32"/>
        <v>2</v>
      </c>
      <c r="C171" s="115" t="str">
        <f t="shared" si="33"/>
        <v>June2016</v>
      </c>
      <c r="D171" s="115">
        <f t="shared" si="34"/>
        <v>42522</v>
      </c>
      <c r="E171" s="214">
        <v>3783239.67</v>
      </c>
      <c r="F171" s="545">
        <v>2802098.08</v>
      </c>
      <c r="G171" s="545">
        <v>194</v>
      </c>
      <c r="H171" s="178">
        <v>3783239.67</v>
      </c>
      <c r="I171" s="178">
        <v>2802098.08</v>
      </c>
      <c r="J171" s="212">
        <v>194</v>
      </c>
      <c r="K171" s="165">
        <f t="shared" si="35"/>
        <v>981141.58999999985</v>
      </c>
      <c r="L171" s="166">
        <f t="shared" si="36"/>
        <v>981141.58999999985</v>
      </c>
    </row>
    <row r="172" spans="1:24">
      <c r="A172" s="95">
        <v>42551</v>
      </c>
      <c r="B172" s="137">
        <f t="shared" si="32"/>
        <v>2</v>
      </c>
      <c r="C172" s="115" t="str">
        <f t="shared" si="33"/>
        <v>June2016</v>
      </c>
      <c r="D172" s="115">
        <f t="shared" si="34"/>
        <v>42522</v>
      </c>
      <c r="E172" s="214">
        <v>3539576.05</v>
      </c>
      <c r="F172" s="545">
        <v>2874918.8</v>
      </c>
      <c r="G172" s="545">
        <v>193</v>
      </c>
      <c r="H172" s="178">
        <v>3539576.05</v>
      </c>
      <c r="I172" s="178">
        <v>2874918.8</v>
      </c>
      <c r="J172" s="212">
        <v>193</v>
      </c>
      <c r="K172" s="165">
        <f t="shared" si="35"/>
        <v>664657.25</v>
      </c>
      <c r="L172" s="166">
        <f t="shared" si="36"/>
        <v>664657.25</v>
      </c>
    </row>
    <row r="173" spans="1:24">
      <c r="A173" s="102">
        <v>42582</v>
      </c>
      <c r="B173" s="137">
        <f t="shared" si="32"/>
        <v>3</v>
      </c>
      <c r="C173" s="115" t="str">
        <f t="shared" si="33"/>
        <v>Sep2016</v>
      </c>
      <c r="D173" s="115">
        <f t="shared" si="34"/>
        <v>42614</v>
      </c>
      <c r="E173" s="214">
        <v>3627767.27</v>
      </c>
      <c r="F173" s="618">
        <v>3014096.4</v>
      </c>
      <c r="G173" s="177">
        <v>149</v>
      </c>
      <c r="H173" s="178">
        <v>4088896.4717000001</v>
      </c>
      <c r="I173" s="178">
        <v>3027762.7993273446</v>
      </c>
      <c r="J173" s="212">
        <v>236.77684087254869</v>
      </c>
      <c r="K173" s="165">
        <f t="shared" si="35"/>
        <v>613670.87000000011</v>
      </c>
      <c r="L173" s="166">
        <f t="shared" si="36"/>
        <v>1061133.6723726555</v>
      </c>
    </row>
    <row r="174" spans="1:24">
      <c r="A174" s="95">
        <v>42613</v>
      </c>
      <c r="B174" s="137">
        <f t="shared" si="32"/>
        <v>3</v>
      </c>
      <c r="C174" s="115" t="str">
        <f t="shared" si="33"/>
        <v>Sep2016</v>
      </c>
      <c r="D174" s="115">
        <f t="shared" si="34"/>
        <v>42614</v>
      </c>
      <c r="E174" s="214">
        <v>3735886.28</v>
      </c>
      <c r="F174" s="618">
        <v>2628815.8199999998</v>
      </c>
      <c r="G174" s="177">
        <v>221</v>
      </c>
      <c r="H174" s="178">
        <v>3796316.3305000002</v>
      </c>
      <c r="I174" s="178">
        <v>2927654.5213300143</v>
      </c>
      <c r="J174" s="212">
        <v>249.76552816471968</v>
      </c>
      <c r="K174" s="165">
        <f>E174-F174</f>
        <v>1107070.46</v>
      </c>
      <c r="L174" s="166">
        <f t="shared" si="36"/>
        <v>868661.80916998582</v>
      </c>
    </row>
    <row r="175" spans="1:24">
      <c r="A175" s="102">
        <v>42643</v>
      </c>
      <c r="B175" s="137">
        <f t="shared" si="32"/>
        <v>3</v>
      </c>
      <c r="C175" s="115" t="str">
        <f t="shared" si="33"/>
        <v>Sep2016</v>
      </c>
      <c r="D175" s="115">
        <f t="shared" si="34"/>
        <v>42614</v>
      </c>
      <c r="E175" s="214">
        <v>3848032.02</v>
      </c>
      <c r="F175" s="618">
        <v>3142993.46</v>
      </c>
      <c r="G175" s="177">
        <v>221</v>
      </c>
      <c r="H175" s="178">
        <v>3925821.6721999999</v>
      </c>
      <c r="I175" s="178">
        <v>2944823.3703475469</v>
      </c>
      <c r="J175" s="212">
        <v>225.95476380360148</v>
      </c>
      <c r="K175" s="165">
        <f>E175-F175</f>
        <v>705038.56</v>
      </c>
      <c r="L175" s="166">
        <f t="shared" si="36"/>
        <v>980998.30185245303</v>
      </c>
    </row>
    <row r="176" spans="1:24">
      <c r="A176" s="95">
        <v>42674</v>
      </c>
      <c r="B176" s="137">
        <f t="shared" si="32"/>
        <v>4</v>
      </c>
      <c r="C176" s="115" t="str">
        <f t="shared" si="33"/>
        <v>dec2016</v>
      </c>
      <c r="D176" s="115">
        <f t="shared" si="34"/>
        <v>42705</v>
      </c>
      <c r="E176" s="214">
        <v>3574673.73</v>
      </c>
      <c r="F176" s="626">
        <v>2728944.74</v>
      </c>
      <c r="G176" s="177">
        <v>201</v>
      </c>
      <c r="H176" s="178">
        <v>3782466.8291000002</v>
      </c>
      <c r="I176" s="178">
        <v>2975001.3167296695</v>
      </c>
      <c r="J176" s="212">
        <v>226.36324298079245</v>
      </c>
      <c r="K176" s="165">
        <f t="shared" ref="K176:K178" si="37">E176-F176</f>
        <v>845728.98999999976</v>
      </c>
      <c r="L176" s="166">
        <f t="shared" si="36"/>
        <v>807465.51237033075</v>
      </c>
    </row>
    <row r="177" spans="1:12">
      <c r="A177" s="102">
        <v>42704</v>
      </c>
      <c r="B177" s="137">
        <f t="shared" si="32"/>
        <v>4</v>
      </c>
      <c r="C177" s="115" t="str">
        <f t="shared" si="33"/>
        <v>dec2016</v>
      </c>
      <c r="D177" s="115">
        <f t="shared" si="34"/>
        <v>42705</v>
      </c>
      <c r="E177" s="214">
        <v>3350464.07</v>
      </c>
      <c r="F177" s="626">
        <v>2908927.66</v>
      </c>
      <c r="G177" s="177">
        <v>210</v>
      </c>
      <c r="H177" s="178">
        <v>3771720.7121000001</v>
      </c>
      <c r="I177" s="178">
        <v>2822614.8762808517</v>
      </c>
      <c r="J177" s="212">
        <v>187.82245596171072</v>
      </c>
      <c r="K177" s="165">
        <f t="shared" si="37"/>
        <v>441536.40999999968</v>
      </c>
      <c r="L177" s="166">
        <f t="shared" si="36"/>
        <v>949105.83581914846</v>
      </c>
    </row>
    <row r="178" spans="1:12">
      <c r="A178" s="95">
        <v>42735</v>
      </c>
      <c r="B178" s="137">
        <f t="shared" si="32"/>
        <v>4</v>
      </c>
      <c r="C178" s="115" t="str">
        <f t="shared" si="33"/>
        <v>dec2016</v>
      </c>
      <c r="D178" s="115">
        <f t="shared" si="34"/>
        <v>42705</v>
      </c>
      <c r="E178" s="214">
        <v>2857279.28</v>
      </c>
      <c r="F178" s="626">
        <v>2903903.64</v>
      </c>
      <c r="G178" s="177">
        <v>172</v>
      </c>
      <c r="H178" s="178">
        <v>3098433.8972</v>
      </c>
      <c r="I178" s="178">
        <v>2868976.0014716676</v>
      </c>
      <c r="J178" s="212">
        <v>141.22443744376312</v>
      </c>
      <c r="K178" s="165">
        <f t="shared" si="37"/>
        <v>-46624.360000000335</v>
      </c>
      <c r="L178" s="166">
        <f t="shared" si="36"/>
        <v>229457.89572833246</v>
      </c>
    </row>
    <row r="179" spans="1:12">
      <c r="A179" s="102">
        <v>42766</v>
      </c>
      <c r="B179" s="137">
        <f t="shared" si="32"/>
        <v>1</v>
      </c>
      <c r="C179" s="115" t="str">
        <f t="shared" si="33"/>
        <v>Mar2017</v>
      </c>
      <c r="D179" s="115">
        <f t="shared" si="34"/>
        <v>42795</v>
      </c>
      <c r="E179" s="211"/>
      <c r="F179" s="177"/>
      <c r="G179" s="177"/>
      <c r="H179" s="178">
        <v>3262633.4632000001</v>
      </c>
      <c r="I179" s="178">
        <v>2628903.6476099668</v>
      </c>
      <c r="J179" s="212">
        <v>137.2995571016362</v>
      </c>
      <c r="K179" s="165"/>
      <c r="L179" s="166">
        <f t="shared" si="36"/>
        <v>633729.81559003331</v>
      </c>
    </row>
    <row r="180" spans="1:12">
      <c r="A180" s="95">
        <v>42794</v>
      </c>
      <c r="B180" s="137">
        <f t="shared" si="32"/>
        <v>1</v>
      </c>
      <c r="C180" s="115" t="str">
        <f t="shared" si="33"/>
        <v>Mar2017</v>
      </c>
      <c r="D180" s="115">
        <f t="shared" si="34"/>
        <v>42795</v>
      </c>
      <c r="E180" s="211"/>
      <c r="F180" s="177"/>
      <c r="G180" s="177"/>
      <c r="H180" s="178">
        <v>3467621.5469999998</v>
      </c>
      <c r="I180" s="178">
        <v>2554037.7279333915</v>
      </c>
      <c r="J180" s="212">
        <v>180.76943771456013</v>
      </c>
      <c r="K180" s="165"/>
      <c r="L180" s="166">
        <f t="shared" si="36"/>
        <v>913583.81906660832</v>
      </c>
    </row>
    <row r="181" spans="1:12">
      <c r="A181" s="102">
        <v>42825</v>
      </c>
      <c r="B181" s="137">
        <f t="shared" si="32"/>
        <v>1</v>
      </c>
      <c r="C181" s="115" t="str">
        <f t="shared" si="33"/>
        <v>Mar2017</v>
      </c>
      <c r="D181" s="115">
        <f t="shared" si="34"/>
        <v>42795</v>
      </c>
      <c r="E181" s="211"/>
      <c r="F181" s="177"/>
      <c r="G181" s="177"/>
      <c r="H181" s="178">
        <v>3787024.8040999998</v>
      </c>
      <c r="I181" s="178">
        <v>2865166.7923968588</v>
      </c>
      <c r="J181" s="212">
        <v>188.74568108079114</v>
      </c>
      <c r="K181" s="165"/>
      <c r="L181" s="166">
        <f t="shared" si="36"/>
        <v>921858.01170314103</v>
      </c>
    </row>
    <row r="182" spans="1:12">
      <c r="A182" s="95">
        <v>42855</v>
      </c>
      <c r="B182" s="137">
        <f t="shared" si="32"/>
        <v>2</v>
      </c>
      <c r="C182" s="115" t="str">
        <f t="shared" si="33"/>
        <v>June2017</v>
      </c>
      <c r="D182" s="115">
        <f t="shared" si="34"/>
        <v>42887</v>
      </c>
      <c r="E182" s="211"/>
      <c r="F182" s="177"/>
      <c r="G182" s="177"/>
      <c r="H182" s="178">
        <v>3473352.3423000001</v>
      </c>
      <c r="I182" s="178">
        <v>2771397.5179106416</v>
      </c>
      <c r="J182" s="212">
        <v>166.88366297946231</v>
      </c>
      <c r="K182" s="165"/>
      <c r="L182" s="166">
        <f t="shared" si="36"/>
        <v>701954.82438935852</v>
      </c>
    </row>
    <row r="183" spans="1:12">
      <c r="A183" s="102">
        <v>42886</v>
      </c>
      <c r="B183" s="137">
        <f t="shared" si="32"/>
        <v>2</v>
      </c>
      <c r="C183" s="115" t="str">
        <f t="shared" si="33"/>
        <v>June2017</v>
      </c>
      <c r="D183" s="115">
        <f t="shared" si="34"/>
        <v>42887</v>
      </c>
      <c r="E183" s="211"/>
      <c r="F183" s="177"/>
      <c r="G183" s="177"/>
      <c r="H183" s="178">
        <v>4025341.2144999998</v>
      </c>
      <c r="I183" s="178">
        <v>2890424.5617654496</v>
      </c>
      <c r="J183" s="212">
        <v>186.83258839316511</v>
      </c>
      <c r="K183" s="165"/>
      <c r="L183" s="166">
        <f t="shared" si="36"/>
        <v>1134916.6527345502</v>
      </c>
    </row>
    <row r="184" spans="1:12">
      <c r="A184" s="95">
        <v>42916</v>
      </c>
      <c r="B184" s="137">
        <f t="shared" si="32"/>
        <v>2</v>
      </c>
      <c r="C184" s="115" t="str">
        <f t="shared" si="33"/>
        <v>June2017</v>
      </c>
      <c r="D184" s="115">
        <f t="shared" si="34"/>
        <v>42887</v>
      </c>
      <c r="E184" s="211"/>
      <c r="F184" s="177"/>
      <c r="G184" s="177"/>
      <c r="H184" s="178">
        <v>3708492.7008000002</v>
      </c>
      <c r="I184" s="178">
        <v>2695756.8424919988</v>
      </c>
      <c r="J184" s="212">
        <v>202.74721231783593</v>
      </c>
      <c r="K184" s="165"/>
      <c r="L184" s="166">
        <f t="shared" si="36"/>
        <v>1012735.8583080014</v>
      </c>
    </row>
    <row r="185" spans="1:12">
      <c r="A185" s="95">
        <v>42917</v>
      </c>
      <c r="B185" s="137">
        <f t="shared" si="32"/>
        <v>3</v>
      </c>
      <c r="C185" s="115" t="str">
        <f t="shared" si="33"/>
        <v>Sep2017</v>
      </c>
      <c r="D185" s="115">
        <f t="shared" si="34"/>
        <v>42979</v>
      </c>
      <c r="E185" s="211"/>
      <c r="F185" s="177"/>
      <c r="G185" s="177"/>
      <c r="H185" s="178">
        <v>4007596.9325999999</v>
      </c>
      <c r="I185" s="178">
        <v>2913203.9928899445</v>
      </c>
      <c r="J185" s="212">
        <v>230.49677216805347</v>
      </c>
      <c r="K185" s="165"/>
      <c r="L185" s="166">
        <f t="shared" si="36"/>
        <v>1094392.9397100555</v>
      </c>
    </row>
    <row r="186" spans="1:12">
      <c r="A186" s="95">
        <v>42948</v>
      </c>
      <c r="B186" s="137">
        <f t="shared" si="32"/>
        <v>3</v>
      </c>
      <c r="C186" s="115" t="str">
        <f t="shared" si="33"/>
        <v>Sep2017</v>
      </c>
      <c r="D186" s="115">
        <f t="shared" si="34"/>
        <v>42979</v>
      </c>
      <c r="E186" s="211"/>
      <c r="F186" s="177"/>
      <c r="G186" s="177"/>
      <c r="H186" s="178">
        <v>3791310.6861999999</v>
      </c>
      <c r="I186" s="178">
        <v>2941753.3868816285</v>
      </c>
      <c r="J186" s="212">
        <v>244.30215825756204</v>
      </c>
      <c r="K186" s="165"/>
      <c r="L186" s="166">
        <f t="shared" si="36"/>
        <v>849557.29931837134</v>
      </c>
    </row>
    <row r="187" spans="1:12">
      <c r="A187" s="95">
        <v>42979</v>
      </c>
      <c r="B187" s="137">
        <f t="shared" si="32"/>
        <v>3</v>
      </c>
      <c r="C187" s="115" t="str">
        <f t="shared" si="33"/>
        <v>Sep2017</v>
      </c>
      <c r="D187" s="115">
        <f t="shared" si="34"/>
        <v>42979</v>
      </c>
      <c r="E187" s="211"/>
      <c r="F187" s="177"/>
      <c r="G187" s="177"/>
      <c r="H187" s="178">
        <v>3837155.6113</v>
      </c>
      <c r="I187" s="178">
        <v>2864771.7490378171</v>
      </c>
      <c r="J187" s="212">
        <v>220.45218280273207</v>
      </c>
      <c r="K187" s="165"/>
      <c r="L187" s="166">
        <f t="shared" si="36"/>
        <v>972383.86226218287</v>
      </c>
    </row>
    <row r="188" spans="1:12">
      <c r="A188" s="95">
        <v>43009</v>
      </c>
      <c r="B188" s="137">
        <f t="shared" si="32"/>
        <v>4</v>
      </c>
      <c r="C188" s="115" t="str">
        <f t="shared" si="33"/>
        <v>dec2017</v>
      </c>
      <c r="D188" s="115">
        <f t="shared" si="34"/>
        <v>43070</v>
      </c>
      <c r="E188" s="211"/>
      <c r="F188" s="177"/>
      <c r="G188" s="177"/>
      <c r="H188" s="178">
        <v>3767312.6526000001</v>
      </c>
      <c r="I188" s="178">
        <v>2915663.9357058196</v>
      </c>
      <c r="J188" s="212">
        <v>221.57625148970754</v>
      </c>
      <c r="K188" s="165"/>
      <c r="L188" s="166">
        <f t="shared" si="36"/>
        <v>851648.71689418051</v>
      </c>
    </row>
    <row r="189" spans="1:12">
      <c r="A189" s="95">
        <v>43040</v>
      </c>
      <c r="B189" s="137">
        <f t="shared" si="32"/>
        <v>4</v>
      </c>
      <c r="C189" s="115" t="str">
        <f t="shared" si="33"/>
        <v>dec2017</v>
      </c>
      <c r="D189" s="115">
        <f t="shared" si="34"/>
        <v>43070</v>
      </c>
      <c r="E189" s="211"/>
      <c r="F189" s="177"/>
      <c r="G189" s="177"/>
      <c r="H189" s="178">
        <v>3725651.5872999998</v>
      </c>
      <c r="I189" s="178">
        <v>2800453.3943891847</v>
      </c>
      <c r="J189" s="212">
        <v>183.00110780520794</v>
      </c>
      <c r="K189" s="165"/>
      <c r="L189" s="166">
        <f t="shared" si="36"/>
        <v>925198.19291081512</v>
      </c>
    </row>
    <row r="190" spans="1:12">
      <c r="A190" s="95">
        <v>43070</v>
      </c>
      <c r="B190" s="137">
        <f t="shared" si="32"/>
        <v>4</v>
      </c>
      <c r="C190" s="115" t="str">
        <f t="shared" si="33"/>
        <v>dec2017</v>
      </c>
      <c r="D190" s="115">
        <f t="shared" si="34"/>
        <v>43070</v>
      </c>
      <c r="E190" s="211"/>
      <c r="F190" s="177"/>
      <c r="G190" s="177"/>
      <c r="H190" s="178">
        <v>3061004.9235</v>
      </c>
      <c r="I190" s="178">
        <v>2801839.2028351054</v>
      </c>
      <c r="J190" s="212">
        <v>137.0300870839792</v>
      </c>
      <c r="K190" s="165"/>
      <c r="L190" s="166">
        <f t="shared" si="36"/>
        <v>259165.72066489467</v>
      </c>
    </row>
    <row r="191" spans="1:12">
      <c r="A191" s="95">
        <v>43101</v>
      </c>
      <c r="B191" s="137">
        <f t="shared" si="32"/>
        <v>1</v>
      </c>
      <c r="C191" s="115" t="str">
        <f t="shared" si="33"/>
        <v>Mar2018</v>
      </c>
      <c r="D191" s="115">
        <f t="shared" si="34"/>
        <v>43160</v>
      </c>
      <c r="E191" s="211"/>
      <c r="F191" s="177"/>
      <c r="G191" s="177"/>
      <c r="H191" s="178">
        <v>3261671.7598000001</v>
      </c>
      <c r="I191" s="178">
        <v>2588380.6066906396</v>
      </c>
      <c r="J191" s="212">
        <v>133.07510351475759</v>
      </c>
      <c r="K191" s="165"/>
      <c r="L191" s="166">
        <f t="shared" si="36"/>
        <v>673291.15310936049</v>
      </c>
    </row>
    <row r="192" spans="1:12">
      <c r="A192" s="95">
        <v>43132</v>
      </c>
      <c r="B192" s="137">
        <f t="shared" si="32"/>
        <v>1</v>
      </c>
      <c r="C192" s="115" t="str">
        <f t="shared" si="33"/>
        <v>Mar2018</v>
      </c>
      <c r="D192" s="115">
        <f t="shared" si="34"/>
        <v>43160</v>
      </c>
      <c r="E192" s="211"/>
      <c r="F192" s="177"/>
      <c r="G192" s="177"/>
      <c r="H192" s="178">
        <v>3434925.1074000001</v>
      </c>
      <c r="I192" s="178">
        <v>2517420.1078062453</v>
      </c>
      <c r="J192" s="212">
        <v>177.09435807980765</v>
      </c>
      <c r="K192" s="165"/>
      <c r="L192" s="166">
        <f t="shared" si="36"/>
        <v>917504.99959375476</v>
      </c>
    </row>
    <row r="193" spans="1:12">
      <c r="A193" s="95">
        <v>43160</v>
      </c>
      <c r="B193" s="137">
        <f t="shared" si="32"/>
        <v>1</v>
      </c>
      <c r="C193" s="115" t="str">
        <f t="shared" si="33"/>
        <v>Mar2018</v>
      </c>
      <c r="D193" s="115">
        <f t="shared" si="34"/>
        <v>43160</v>
      </c>
      <c r="E193" s="211"/>
      <c r="F193" s="177"/>
      <c r="G193" s="177"/>
      <c r="H193" s="178">
        <v>3768626.8566999999</v>
      </c>
      <c r="I193" s="178">
        <v>2810146.308252349</v>
      </c>
      <c r="J193" s="212">
        <v>185.04422507130928</v>
      </c>
      <c r="K193" s="165"/>
      <c r="L193" s="166">
        <f t="shared" si="36"/>
        <v>958480.54844765086</v>
      </c>
    </row>
    <row r="194" spans="1:12">
      <c r="A194" s="95">
        <v>43191</v>
      </c>
      <c r="B194" s="137">
        <f t="shared" si="32"/>
        <v>2</v>
      </c>
      <c r="C194" s="115" t="str">
        <f t="shared" si="33"/>
        <v>June2018</v>
      </c>
      <c r="D194" s="115">
        <f t="shared" si="34"/>
        <v>43252</v>
      </c>
      <c r="E194" s="211"/>
      <c r="F194" s="177"/>
      <c r="G194" s="177"/>
      <c r="H194" s="178">
        <v>3441767.2716999999</v>
      </c>
      <c r="I194" s="178">
        <v>2730451.9325754377</v>
      </c>
      <c r="J194" s="212">
        <v>163.66356709732716</v>
      </c>
      <c r="K194" s="165"/>
      <c r="L194" s="166">
        <f t="shared" si="36"/>
        <v>711315.33912456222</v>
      </c>
    </row>
    <row r="195" spans="1:12">
      <c r="A195" s="95">
        <v>43221</v>
      </c>
      <c r="B195" s="137">
        <f t="shared" si="32"/>
        <v>2</v>
      </c>
      <c r="C195" s="115" t="str">
        <f t="shared" si="33"/>
        <v>June2018</v>
      </c>
      <c r="D195" s="115">
        <f t="shared" si="34"/>
        <v>43252</v>
      </c>
      <c r="E195" s="211"/>
      <c r="F195" s="177"/>
      <c r="G195" s="177"/>
      <c r="H195" s="178">
        <v>3997356.1162</v>
      </c>
      <c r="I195" s="178">
        <v>2847833.0111377123</v>
      </c>
      <c r="J195" s="212">
        <v>183.58938159532391</v>
      </c>
      <c r="K195" s="165"/>
      <c r="L195" s="166">
        <f t="shared" si="36"/>
        <v>1149523.1050622878</v>
      </c>
    </row>
    <row r="196" spans="1:12">
      <c r="A196" s="95">
        <v>43252</v>
      </c>
      <c r="B196" s="137">
        <f t="shared" si="32"/>
        <v>2</v>
      </c>
      <c r="C196" s="115" t="str">
        <f t="shared" si="33"/>
        <v>June2018</v>
      </c>
      <c r="D196" s="115">
        <f t="shared" si="34"/>
        <v>43252</v>
      </c>
      <c r="E196" s="211"/>
      <c r="F196" s="177"/>
      <c r="G196" s="177"/>
      <c r="H196" s="178">
        <v>3694256.8946000002</v>
      </c>
      <c r="I196" s="178">
        <v>2648535.1909324354</v>
      </c>
      <c r="J196" s="212">
        <v>199.92577209866576</v>
      </c>
      <c r="K196" s="165"/>
      <c r="L196" s="166">
        <f t="shared" si="36"/>
        <v>1045721.7036675648</v>
      </c>
    </row>
    <row r="197" spans="1:12">
      <c r="A197" s="113">
        <v>43312</v>
      </c>
      <c r="B197" s="137">
        <f t="shared" ref="B197:B220" si="38">MONTH(MONTH(A197)&amp;0)</f>
        <v>3</v>
      </c>
      <c r="C197" s="115" t="str">
        <f t="shared" ref="C197:C220" si="39">IF(B197=4,"dec",IF(B197=1,"Mar", IF(B197=2,"June",IF(B197=3,"Sep",""))))&amp;YEAR(A197)</f>
        <v>Sep2018</v>
      </c>
      <c r="D197" s="115">
        <f t="shared" ref="D197:D220" si="40">DATEVALUE(C197)</f>
        <v>43344</v>
      </c>
      <c r="E197" s="211"/>
      <c r="F197" s="177"/>
      <c r="G197" s="177"/>
      <c r="H197" s="178">
        <v>3976595.6087000002</v>
      </c>
      <c r="I197" s="178">
        <v>2872466.612266351</v>
      </c>
      <c r="J197" s="212">
        <v>227.65508222047097</v>
      </c>
      <c r="K197" s="165"/>
      <c r="L197" s="166">
        <f t="shared" ref="L197:L232" si="41">H197-I197</f>
        <v>1104128.9964336492</v>
      </c>
    </row>
    <row r="198" spans="1:12">
      <c r="A198" s="95">
        <v>43343</v>
      </c>
      <c r="B198" s="137">
        <f t="shared" si="38"/>
        <v>3</v>
      </c>
      <c r="C198" s="115" t="str">
        <f t="shared" si="39"/>
        <v>Sep2018</v>
      </c>
      <c r="D198" s="115">
        <f t="shared" si="40"/>
        <v>43344</v>
      </c>
      <c r="E198" s="211"/>
      <c r="F198" s="177"/>
      <c r="G198" s="177"/>
      <c r="H198" s="178">
        <v>3769504.7908999999</v>
      </c>
      <c r="I198" s="178">
        <v>2898624.2935668882</v>
      </c>
      <c r="J198" s="212">
        <v>241.83001916551967</v>
      </c>
      <c r="K198" s="165"/>
      <c r="L198" s="166">
        <f t="shared" si="41"/>
        <v>870880.49733311171</v>
      </c>
    </row>
    <row r="199" spans="1:12">
      <c r="A199" s="113">
        <v>43373</v>
      </c>
      <c r="B199" s="137">
        <f t="shared" si="38"/>
        <v>3</v>
      </c>
      <c r="C199" s="115" t="str">
        <f t="shared" si="39"/>
        <v>Sep2018</v>
      </c>
      <c r="D199" s="115">
        <f t="shared" si="40"/>
        <v>43344</v>
      </c>
      <c r="E199" s="211"/>
      <c r="F199" s="177"/>
      <c r="G199" s="177"/>
      <c r="H199" s="178">
        <v>3817167.7033000002</v>
      </c>
      <c r="I199" s="178">
        <v>2821107.2411426343</v>
      </c>
      <c r="J199" s="212">
        <v>217.96230094765994</v>
      </c>
      <c r="K199" s="165"/>
      <c r="L199" s="166">
        <f t="shared" si="41"/>
        <v>996060.46215736587</v>
      </c>
    </row>
    <row r="200" spans="1:12">
      <c r="A200" s="95">
        <v>43404</v>
      </c>
      <c r="B200" s="137">
        <f t="shared" si="38"/>
        <v>4</v>
      </c>
      <c r="C200" s="115" t="str">
        <f t="shared" si="39"/>
        <v>dec2018</v>
      </c>
      <c r="D200" s="115">
        <f t="shared" si="40"/>
        <v>43435</v>
      </c>
      <c r="E200" s="211"/>
      <c r="F200" s="177"/>
      <c r="G200" s="177"/>
      <c r="H200" s="178">
        <v>3737128.9443000001</v>
      </c>
      <c r="I200" s="178">
        <v>2874588.7141118366</v>
      </c>
      <c r="J200" s="212">
        <v>219.41016919993231</v>
      </c>
      <c r="K200" s="165"/>
      <c r="L200" s="166">
        <f t="shared" si="41"/>
        <v>862540.23018816346</v>
      </c>
    </row>
    <row r="201" spans="1:12">
      <c r="A201" s="113">
        <v>43434</v>
      </c>
      <c r="B201" s="137">
        <f t="shared" si="38"/>
        <v>4</v>
      </c>
      <c r="C201" s="115" t="str">
        <f t="shared" si="39"/>
        <v>dec2018</v>
      </c>
      <c r="D201" s="115">
        <f t="shared" si="40"/>
        <v>43435</v>
      </c>
      <c r="E201" s="211"/>
      <c r="F201" s="177"/>
      <c r="G201" s="177"/>
      <c r="H201" s="178">
        <v>3702779.2017999999</v>
      </c>
      <c r="I201" s="178">
        <v>2757878.962722966</v>
      </c>
      <c r="J201" s="212">
        <v>180.81947934940419</v>
      </c>
      <c r="K201" s="165"/>
      <c r="L201" s="166">
        <f t="shared" si="41"/>
        <v>944900.23907703394</v>
      </c>
    </row>
    <row r="202" spans="1:12">
      <c r="A202" s="95">
        <v>43465</v>
      </c>
      <c r="B202" s="137">
        <f t="shared" si="38"/>
        <v>4</v>
      </c>
      <c r="C202" s="115" t="str">
        <f t="shared" si="39"/>
        <v>dec2018</v>
      </c>
      <c r="D202" s="115">
        <f t="shared" si="40"/>
        <v>43435</v>
      </c>
      <c r="E202" s="211"/>
      <c r="F202" s="177"/>
      <c r="G202" s="177"/>
      <c r="H202" s="178">
        <v>3027677.6225999999</v>
      </c>
      <c r="I202" s="178">
        <v>2758699.8665494425</v>
      </c>
      <c r="J202" s="212">
        <v>135.13217102368111</v>
      </c>
      <c r="K202" s="165"/>
      <c r="L202" s="166">
        <f t="shared" si="41"/>
        <v>268977.75605055736</v>
      </c>
    </row>
    <row r="203" spans="1:12">
      <c r="A203" s="113">
        <v>43496</v>
      </c>
      <c r="B203" s="137">
        <f t="shared" si="38"/>
        <v>1</v>
      </c>
      <c r="C203" s="115" t="str">
        <f t="shared" si="39"/>
        <v>Mar2019</v>
      </c>
      <c r="D203" s="115">
        <f t="shared" si="40"/>
        <v>43525</v>
      </c>
      <c r="E203" s="211"/>
      <c r="F203" s="177"/>
      <c r="G203" s="177"/>
      <c r="H203" s="178">
        <v>3234846.5510999998</v>
      </c>
      <c r="I203" s="178">
        <v>2547789.7393731852</v>
      </c>
      <c r="J203" s="212">
        <v>131.16356594140765</v>
      </c>
      <c r="K203" s="165"/>
      <c r="L203" s="166">
        <f t="shared" si="41"/>
        <v>687056.8117268146</v>
      </c>
    </row>
    <row r="204" spans="1:12">
      <c r="A204" s="95">
        <v>43524</v>
      </c>
      <c r="B204" s="137">
        <f t="shared" si="38"/>
        <v>1</v>
      </c>
      <c r="C204" s="115" t="str">
        <f t="shared" si="39"/>
        <v>Mar2019</v>
      </c>
      <c r="D204" s="115">
        <f t="shared" si="40"/>
        <v>43525</v>
      </c>
      <c r="E204" s="211"/>
      <c r="F204" s="177"/>
      <c r="G204" s="177"/>
      <c r="H204" s="178">
        <v>3411236.7458000001</v>
      </c>
      <c r="I204" s="178">
        <v>2476081.5835452708</v>
      </c>
      <c r="J204" s="212">
        <v>175.43140862080477</v>
      </c>
      <c r="K204" s="165"/>
      <c r="L204" s="166">
        <f t="shared" si="41"/>
        <v>935155.16225472931</v>
      </c>
    </row>
    <row r="205" spans="1:12">
      <c r="A205" s="113">
        <v>43555</v>
      </c>
      <c r="B205" s="137">
        <f t="shared" si="38"/>
        <v>1</v>
      </c>
      <c r="C205" s="115" t="str">
        <f t="shared" si="39"/>
        <v>Mar2019</v>
      </c>
      <c r="D205" s="115">
        <f t="shared" si="40"/>
        <v>43525</v>
      </c>
      <c r="E205" s="211"/>
      <c r="F205" s="177"/>
      <c r="G205" s="177"/>
      <c r="H205" s="178">
        <v>3741099.4221999999</v>
      </c>
      <c r="I205" s="178">
        <v>2769417.4427540577</v>
      </c>
      <c r="J205" s="212">
        <v>183.36934047553498</v>
      </c>
      <c r="K205" s="165"/>
      <c r="L205" s="166">
        <f t="shared" si="41"/>
        <v>971681.97944594221</v>
      </c>
    </row>
    <row r="206" spans="1:12">
      <c r="A206" s="95">
        <v>43585</v>
      </c>
      <c r="B206" s="137">
        <f t="shared" si="38"/>
        <v>2</v>
      </c>
      <c r="C206" s="115" t="str">
        <f t="shared" si="39"/>
        <v>June2019</v>
      </c>
      <c r="D206" s="115">
        <f t="shared" si="40"/>
        <v>43617</v>
      </c>
      <c r="E206" s="211"/>
      <c r="F206" s="177"/>
      <c r="G206" s="177"/>
      <c r="H206" s="178">
        <v>3414972.1041999999</v>
      </c>
      <c r="I206" s="178">
        <v>2690347.6751585105</v>
      </c>
      <c r="J206" s="212">
        <v>162.20649480575091</v>
      </c>
      <c r="K206" s="165"/>
      <c r="L206" s="166">
        <f t="shared" si="41"/>
        <v>724624.42904148949</v>
      </c>
    </row>
    <row r="207" spans="1:12">
      <c r="A207" s="113">
        <v>43616</v>
      </c>
      <c r="B207" s="137">
        <f t="shared" si="38"/>
        <v>2</v>
      </c>
      <c r="C207" s="115" t="str">
        <f t="shared" si="39"/>
        <v>June2019</v>
      </c>
      <c r="D207" s="115">
        <f t="shared" si="40"/>
        <v>43617</v>
      </c>
      <c r="E207" s="211"/>
      <c r="F207" s="177"/>
      <c r="G207" s="177"/>
      <c r="H207" s="178">
        <v>3973379.8248999999</v>
      </c>
      <c r="I207" s="178">
        <v>2807840.7140145297</v>
      </c>
      <c r="J207" s="212">
        <v>182.12185176579203</v>
      </c>
      <c r="K207" s="165"/>
      <c r="L207" s="166">
        <f t="shared" si="41"/>
        <v>1165539.1108854702</v>
      </c>
    </row>
    <row r="208" spans="1:12">
      <c r="A208" s="95">
        <v>43646</v>
      </c>
      <c r="B208" s="137">
        <f t="shared" si="38"/>
        <v>2</v>
      </c>
      <c r="C208" s="115" t="str">
        <f t="shared" si="39"/>
        <v>June2019</v>
      </c>
      <c r="D208" s="115">
        <f t="shared" si="40"/>
        <v>43617</v>
      </c>
      <c r="E208" s="211"/>
      <c r="F208" s="177"/>
      <c r="G208" s="177"/>
      <c r="H208" s="178">
        <v>3666553.6296999999</v>
      </c>
      <c r="I208" s="178">
        <v>2608894.3201782755</v>
      </c>
      <c r="J208" s="212">
        <v>198.64908888295798</v>
      </c>
      <c r="K208" s="165"/>
      <c r="L208" s="166">
        <f t="shared" si="41"/>
        <v>1057659.3095217245</v>
      </c>
    </row>
    <row r="209" spans="1:12">
      <c r="A209" s="95">
        <v>43677</v>
      </c>
      <c r="B209" s="137">
        <f t="shared" si="38"/>
        <v>3</v>
      </c>
      <c r="C209" s="115" t="str">
        <f t="shared" si="39"/>
        <v>Sep2019</v>
      </c>
      <c r="D209" s="115">
        <f t="shared" si="40"/>
        <v>43709</v>
      </c>
      <c r="E209" s="211"/>
      <c r="F209" s="177"/>
      <c r="G209" s="177"/>
      <c r="H209" s="178">
        <v>3954613.6167000001</v>
      </c>
      <c r="I209" s="178">
        <v>2833886.7923882413</v>
      </c>
      <c r="J209" s="212">
        <v>226.36923613531411</v>
      </c>
      <c r="K209" s="165"/>
      <c r="L209" s="166">
        <f t="shared" si="41"/>
        <v>1120726.8243117589</v>
      </c>
    </row>
    <row r="210" spans="1:12">
      <c r="A210" s="95">
        <v>43708</v>
      </c>
      <c r="B210" s="137">
        <f t="shared" si="38"/>
        <v>3</v>
      </c>
      <c r="C210" s="115" t="str">
        <f t="shared" si="39"/>
        <v>Sep2019</v>
      </c>
      <c r="D210" s="115">
        <f t="shared" si="40"/>
        <v>43709</v>
      </c>
      <c r="E210" s="211"/>
      <c r="F210" s="177"/>
      <c r="G210" s="177"/>
      <c r="H210" s="178">
        <v>3744648.7518000002</v>
      </c>
      <c r="I210" s="178">
        <v>2859753.7935240418</v>
      </c>
      <c r="J210" s="212">
        <v>240.7113924215393</v>
      </c>
      <c r="K210" s="165"/>
      <c r="L210" s="166">
        <f t="shared" si="41"/>
        <v>884894.95827595843</v>
      </c>
    </row>
    <row r="211" spans="1:12">
      <c r="A211" s="95">
        <v>43738</v>
      </c>
      <c r="B211" s="137">
        <f t="shared" si="38"/>
        <v>3</v>
      </c>
      <c r="C211" s="115" t="str">
        <f t="shared" si="39"/>
        <v>Sep2019</v>
      </c>
      <c r="D211" s="115">
        <f t="shared" si="40"/>
        <v>43709</v>
      </c>
      <c r="E211" s="211"/>
      <c r="F211" s="177"/>
      <c r="G211" s="177"/>
      <c r="H211" s="178">
        <v>3790820.2524000001</v>
      </c>
      <c r="I211" s="178">
        <v>2782642.1503727539</v>
      </c>
      <c r="J211" s="212">
        <v>216.8356457196428</v>
      </c>
      <c r="K211" s="165"/>
      <c r="L211" s="166">
        <f t="shared" si="41"/>
        <v>1008178.1020272463</v>
      </c>
    </row>
    <row r="212" spans="1:12">
      <c r="A212" s="95">
        <v>43769</v>
      </c>
      <c r="B212" s="137">
        <f t="shared" si="38"/>
        <v>4</v>
      </c>
      <c r="C212" s="115" t="str">
        <f t="shared" si="39"/>
        <v>dec2019</v>
      </c>
      <c r="D212" s="115">
        <f t="shared" si="40"/>
        <v>43800</v>
      </c>
      <c r="E212" s="211"/>
      <c r="F212" s="177"/>
      <c r="G212" s="177"/>
      <c r="H212" s="178">
        <v>3711464.4035</v>
      </c>
      <c r="I212" s="178">
        <v>2836400.2773824707</v>
      </c>
      <c r="J212" s="212">
        <v>218.43003115397673</v>
      </c>
      <c r="K212" s="165"/>
      <c r="L212" s="166">
        <f t="shared" si="41"/>
        <v>875064.12611752935</v>
      </c>
    </row>
    <row r="213" spans="1:12">
      <c r="A213" s="95">
        <v>43799</v>
      </c>
      <c r="B213" s="137">
        <f t="shared" si="38"/>
        <v>4</v>
      </c>
      <c r="C213" s="115" t="str">
        <f t="shared" si="39"/>
        <v>dec2019</v>
      </c>
      <c r="D213" s="115">
        <f t="shared" si="40"/>
        <v>43800</v>
      </c>
      <c r="E213" s="211"/>
      <c r="F213" s="177"/>
      <c r="G213" s="177"/>
      <c r="H213" s="178">
        <v>3674704.5707999999</v>
      </c>
      <c r="I213" s="178">
        <v>2719643.8188903052</v>
      </c>
      <c r="J213" s="212">
        <v>179.83230676516482</v>
      </c>
      <c r="K213" s="165"/>
      <c r="L213" s="166">
        <f t="shared" si="41"/>
        <v>955060.75190969463</v>
      </c>
    </row>
    <row r="214" spans="1:12">
      <c r="A214" s="95">
        <v>43830</v>
      </c>
      <c r="B214" s="137">
        <f t="shared" si="38"/>
        <v>4</v>
      </c>
      <c r="C214" s="115" t="str">
        <f t="shared" si="39"/>
        <v>dec2019</v>
      </c>
      <c r="D214" s="115">
        <f t="shared" si="40"/>
        <v>43800</v>
      </c>
      <c r="E214" s="211"/>
      <c r="F214" s="177"/>
      <c r="G214" s="177"/>
      <c r="H214" s="178">
        <v>2995974.5476000002</v>
      </c>
      <c r="I214" s="178">
        <v>2720366.6715052957</v>
      </c>
      <c r="J214" s="212">
        <v>134.27337643978683</v>
      </c>
      <c r="K214" s="165"/>
      <c r="L214" s="166">
        <f t="shared" si="41"/>
        <v>275607.87609470449</v>
      </c>
    </row>
    <row r="215" spans="1:12">
      <c r="A215" s="95">
        <v>43861</v>
      </c>
      <c r="B215" s="137">
        <f t="shared" si="38"/>
        <v>1</v>
      </c>
      <c r="C215" s="115" t="str">
        <f t="shared" si="39"/>
        <v>Mar2020</v>
      </c>
      <c r="D215" s="115">
        <f t="shared" si="40"/>
        <v>43891</v>
      </c>
      <c r="E215" s="211"/>
      <c r="F215" s="177"/>
      <c r="G215" s="177"/>
      <c r="H215" s="178">
        <v>3209305.5564000001</v>
      </c>
      <c r="I215" s="178">
        <v>2510604.7319965609</v>
      </c>
      <c r="J215" s="212">
        <v>130.29860771209297</v>
      </c>
      <c r="K215" s="165"/>
      <c r="L215" s="166">
        <f t="shared" si="41"/>
        <v>698700.82440343918</v>
      </c>
    </row>
    <row r="216" spans="1:12">
      <c r="A216" s="95">
        <v>43890</v>
      </c>
      <c r="B216" s="137">
        <f t="shared" si="38"/>
        <v>1</v>
      </c>
      <c r="C216" s="115" t="str">
        <f t="shared" si="39"/>
        <v>Mar2020</v>
      </c>
      <c r="D216" s="115">
        <f t="shared" si="40"/>
        <v>43891</v>
      </c>
      <c r="E216" s="211"/>
      <c r="F216" s="177"/>
      <c r="G216" s="177"/>
      <c r="H216" s="178">
        <v>3381657.7911999999</v>
      </c>
      <c r="I216" s="178">
        <v>2438645.0327691096</v>
      </c>
      <c r="J216" s="212">
        <v>174.67893488471273</v>
      </c>
      <c r="K216" s="165"/>
      <c r="L216" s="166">
        <f t="shared" si="41"/>
        <v>943012.75843089027</v>
      </c>
    </row>
    <row r="217" spans="1:12">
      <c r="A217" s="95">
        <v>43921</v>
      </c>
      <c r="B217" s="137">
        <f t="shared" si="38"/>
        <v>1</v>
      </c>
      <c r="C217" s="115" t="str">
        <f t="shared" si="39"/>
        <v>Mar2020</v>
      </c>
      <c r="D217" s="115">
        <f t="shared" si="40"/>
        <v>43891</v>
      </c>
      <c r="E217" s="211"/>
      <c r="F217" s="177"/>
      <c r="G217" s="177"/>
      <c r="H217" s="178">
        <v>3712308.1869000001</v>
      </c>
      <c r="I217" s="178">
        <v>2732453.3094090293</v>
      </c>
      <c r="J217" s="212">
        <v>182.61146616824186</v>
      </c>
      <c r="K217" s="165"/>
      <c r="L217" s="166">
        <f t="shared" si="41"/>
        <v>979854.87749097077</v>
      </c>
    </row>
    <row r="218" spans="1:12">
      <c r="A218" s="95">
        <v>43951</v>
      </c>
      <c r="B218" s="137">
        <f t="shared" si="38"/>
        <v>2</v>
      </c>
      <c r="C218" s="115" t="str">
        <f t="shared" si="39"/>
        <v>June2020</v>
      </c>
      <c r="D218" s="115">
        <f t="shared" si="40"/>
        <v>43983</v>
      </c>
      <c r="E218" s="211"/>
      <c r="F218" s="177"/>
      <c r="G218" s="177"/>
      <c r="H218" s="178">
        <v>3382295.8594</v>
      </c>
      <c r="I218" s="178">
        <v>2653063.7653281405</v>
      </c>
      <c r="J218" s="548">
        <v>161.54717913920263</v>
      </c>
      <c r="K218" s="165"/>
      <c r="L218" s="166">
        <f t="shared" si="41"/>
        <v>729232.09407185949</v>
      </c>
    </row>
    <row r="219" spans="1:12">
      <c r="A219" s="95">
        <v>43982</v>
      </c>
      <c r="B219" s="137">
        <f t="shared" si="38"/>
        <v>2</v>
      </c>
      <c r="C219" s="115" t="str">
        <f t="shared" si="39"/>
        <v>June2020</v>
      </c>
      <c r="D219" s="115">
        <f t="shared" si="40"/>
        <v>43983</v>
      </c>
      <c r="E219" s="211"/>
      <c r="F219" s="177"/>
      <c r="G219" s="177"/>
      <c r="H219" s="178">
        <v>3941367.8004000001</v>
      </c>
      <c r="I219" s="178">
        <v>2771002.8850639407</v>
      </c>
      <c r="J219" s="548">
        <v>181.45780413182695</v>
      </c>
      <c r="K219" s="165"/>
      <c r="L219" s="166">
        <f t="shared" si="41"/>
        <v>1170364.9153360594</v>
      </c>
    </row>
    <row r="220" spans="1:12">
      <c r="A220" s="540">
        <v>44012</v>
      </c>
      <c r="B220" s="572">
        <f t="shared" si="38"/>
        <v>2</v>
      </c>
      <c r="C220" s="115" t="str">
        <f t="shared" si="39"/>
        <v>June2020</v>
      </c>
      <c r="D220" s="115">
        <f t="shared" si="40"/>
        <v>43983</v>
      </c>
      <c r="E220" s="211"/>
      <c r="F220" s="177"/>
      <c r="G220" s="177"/>
      <c r="H220" s="178">
        <v>3635593.1789000002</v>
      </c>
      <c r="I220" s="178">
        <v>2572527.1239586333</v>
      </c>
      <c r="J220" s="548">
        <v>198.07139809149783</v>
      </c>
      <c r="K220" s="165"/>
      <c r="L220" s="166">
        <f t="shared" si="41"/>
        <v>1063066.0549413669</v>
      </c>
    </row>
    <row r="221" spans="1:12">
      <c r="A221" s="540">
        <v>44043</v>
      </c>
      <c r="B221" s="572">
        <f t="shared" ref="B221:B232" si="42">MONTH(MONTH(A221)&amp;0)</f>
        <v>3</v>
      </c>
      <c r="C221" s="115" t="str">
        <f t="shared" ref="C221:C232" si="43">IF(B221=4,"dec",IF(B221=1,"Mar", IF(B221=2,"June",IF(B221=3,"Sep",""))))&amp;YEAR(A221)</f>
        <v>Sep2020</v>
      </c>
      <c r="D221" s="115">
        <f t="shared" ref="D221:D232" si="44">DATEVALUE(C221)</f>
        <v>44075</v>
      </c>
      <c r="E221" s="211"/>
      <c r="F221" s="177"/>
      <c r="G221" s="177"/>
      <c r="H221" s="178">
        <v>3927378.1486</v>
      </c>
      <c r="I221" s="178">
        <v>2798367.5927271037</v>
      </c>
      <c r="J221" s="548">
        <v>225.78739920545488</v>
      </c>
      <c r="K221" s="165"/>
      <c r="L221" s="166">
        <f t="shared" si="41"/>
        <v>1129010.5558728962</v>
      </c>
    </row>
    <row r="222" spans="1:12">
      <c r="A222" s="540">
        <v>44074</v>
      </c>
      <c r="B222" s="572">
        <f t="shared" si="42"/>
        <v>3</v>
      </c>
      <c r="C222" s="115" t="str">
        <f t="shared" si="43"/>
        <v>Sep2020</v>
      </c>
      <c r="D222" s="115">
        <f t="shared" si="44"/>
        <v>44075</v>
      </c>
      <c r="E222" s="211"/>
      <c r="F222" s="177"/>
      <c r="G222" s="177"/>
      <c r="H222" s="178">
        <v>3716333.8062</v>
      </c>
      <c r="I222" s="178">
        <v>2824397.3128793165</v>
      </c>
      <c r="J222" s="548">
        <v>240.20522114809597</v>
      </c>
      <c r="K222" s="165"/>
      <c r="L222" s="166">
        <f t="shared" si="41"/>
        <v>891936.49332068348</v>
      </c>
    </row>
    <row r="223" spans="1:12">
      <c r="A223" s="540">
        <v>44104</v>
      </c>
      <c r="B223" s="572">
        <f t="shared" si="42"/>
        <v>3</v>
      </c>
      <c r="C223" s="115" t="str">
        <f t="shared" si="43"/>
        <v>Sep2020</v>
      </c>
      <c r="D223" s="115">
        <f t="shared" si="44"/>
        <v>44075</v>
      </c>
      <c r="E223" s="211"/>
      <c r="F223" s="177"/>
      <c r="G223" s="177"/>
      <c r="H223" s="178">
        <v>3759046.6507999999</v>
      </c>
      <c r="I223" s="178">
        <v>2747060.8631539671</v>
      </c>
      <c r="J223" s="548">
        <v>216.32584160976802</v>
      </c>
      <c r="K223" s="165"/>
      <c r="L223" s="166">
        <f t="shared" si="41"/>
        <v>1011985.7876460329</v>
      </c>
    </row>
    <row r="224" spans="1:12">
      <c r="A224" s="540">
        <v>44135</v>
      </c>
      <c r="B224" s="572">
        <f t="shared" si="42"/>
        <v>4</v>
      </c>
      <c r="C224" s="115" t="str">
        <f t="shared" si="43"/>
        <v>dec2020</v>
      </c>
      <c r="D224" s="115">
        <f t="shared" si="44"/>
        <v>44166</v>
      </c>
      <c r="E224" s="211"/>
      <c r="F224" s="177"/>
      <c r="G224" s="177"/>
      <c r="H224" s="178">
        <v>3674125.9923</v>
      </c>
      <c r="I224" s="178">
        <v>2800275.8534401814</v>
      </c>
      <c r="J224" s="548">
        <v>217.98652510913976</v>
      </c>
      <c r="K224" s="165"/>
      <c r="L224" s="166">
        <f t="shared" si="41"/>
        <v>873850.13885981869</v>
      </c>
    </row>
    <row r="225" spans="1:12">
      <c r="A225" s="540">
        <v>44165</v>
      </c>
      <c r="B225" s="572">
        <f t="shared" si="42"/>
        <v>4</v>
      </c>
      <c r="C225" s="115" t="str">
        <f t="shared" si="43"/>
        <v>dec2020</v>
      </c>
      <c r="D225" s="115">
        <f t="shared" si="44"/>
        <v>44166</v>
      </c>
      <c r="E225" s="211"/>
      <c r="F225" s="177"/>
      <c r="G225" s="177"/>
      <c r="H225" s="178">
        <v>3632941.9701</v>
      </c>
      <c r="I225" s="178">
        <v>2683159.9334184481</v>
      </c>
      <c r="J225" s="548">
        <v>179.38561763783821</v>
      </c>
      <c r="K225" s="165"/>
      <c r="L225" s="166">
        <f t="shared" si="41"/>
        <v>949782.03668155195</v>
      </c>
    </row>
    <row r="226" spans="1:12">
      <c r="A226" s="540">
        <v>44196</v>
      </c>
      <c r="B226" s="572">
        <f t="shared" si="42"/>
        <v>4</v>
      </c>
      <c r="C226" s="115" t="str">
        <f t="shared" si="43"/>
        <v>dec2020</v>
      </c>
      <c r="D226" s="115">
        <f t="shared" si="44"/>
        <v>44166</v>
      </c>
      <c r="E226" s="211"/>
      <c r="F226" s="177"/>
      <c r="G226" s="177"/>
      <c r="H226" s="178">
        <v>2949026.6564000002</v>
      </c>
      <c r="I226" s="178">
        <v>2683390.2046869323</v>
      </c>
      <c r="J226" s="548">
        <v>133.88477751660247</v>
      </c>
      <c r="K226" s="165"/>
      <c r="L226" s="166">
        <f t="shared" si="41"/>
        <v>265636.45171306795</v>
      </c>
    </row>
    <row r="227" spans="1:12">
      <c r="A227" s="540">
        <v>44227</v>
      </c>
      <c r="B227" s="572">
        <f t="shared" si="42"/>
        <v>1</v>
      </c>
      <c r="C227" s="115" t="str">
        <f t="shared" si="43"/>
        <v>Mar2021</v>
      </c>
      <c r="D227" s="115">
        <f t="shared" si="44"/>
        <v>44256</v>
      </c>
      <c r="E227" s="211"/>
      <c r="F227" s="177"/>
      <c r="G227" s="177"/>
      <c r="H227" s="178">
        <v>3170731.6</v>
      </c>
      <c r="I227" s="178">
        <v>2475178.9311347515</v>
      </c>
      <c r="J227" s="548">
        <v>129.90721977973439</v>
      </c>
      <c r="K227" s="165"/>
      <c r="L227" s="166">
        <f t="shared" si="41"/>
        <v>695552.66886524856</v>
      </c>
    </row>
    <row r="228" spans="1:12">
      <c r="A228" s="540">
        <v>44255</v>
      </c>
      <c r="B228" s="572">
        <f t="shared" si="42"/>
        <v>1</v>
      </c>
      <c r="C228" s="115" t="str">
        <f t="shared" si="43"/>
        <v>Mar2021</v>
      </c>
      <c r="D228" s="115">
        <f t="shared" si="44"/>
        <v>44256</v>
      </c>
      <c r="E228" s="211"/>
      <c r="F228" s="177"/>
      <c r="G228" s="177"/>
      <c r="H228" s="178">
        <v>3341525.2207999998</v>
      </c>
      <c r="I228" s="178">
        <v>2403276.3089313954</v>
      </c>
      <c r="J228" s="548">
        <v>174.33844544864303</v>
      </c>
      <c r="K228" s="165"/>
      <c r="L228" s="166">
        <f t="shared" si="41"/>
        <v>938248.91186860437</v>
      </c>
    </row>
    <row r="229" spans="1:12">
      <c r="A229" s="540">
        <v>44286</v>
      </c>
      <c r="B229" s="572">
        <f t="shared" si="42"/>
        <v>1</v>
      </c>
      <c r="C229" s="115" t="str">
        <f t="shared" si="43"/>
        <v>Mar2021</v>
      </c>
      <c r="D229" s="115">
        <f t="shared" si="44"/>
        <v>44256</v>
      </c>
      <c r="E229" s="211"/>
      <c r="F229" s="177"/>
      <c r="G229" s="177"/>
      <c r="H229" s="178">
        <v>3675252.3196</v>
      </c>
      <c r="I229" s="178">
        <v>2697828.8694730052</v>
      </c>
      <c r="J229" s="548">
        <v>182.2685330090832</v>
      </c>
      <c r="K229" s="165"/>
      <c r="L229" s="166">
        <f t="shared" si="41"/>
        <v>977423.45012699487</v>
      </c>
    </row>
    <row r="230" spans="1:12">
      <c r="A230" s="540">
        <v>44316</v>
      </c>
      <c r="B230" s="572">
        <f t="shared" si="42"/>
        <v>2</v>
      </c>
      <c r="C230" s="115" t="str">
        <f t="shared" si="43"/>
        <v>June2021</v>
      </c>
      <c r="D230" s="115">
        <f t="shared" si="44"/>
        <v>44348</v>
      </c>
      <c r="E230" s="211"/>
      <c r="F230" s="177"/>
      <c r="G230" s="177"/>
      <c r="H230" s="178">
        <v>3346132.9293999998</v>
      </c>
      <c r="I230" s="178">
        <v>2618857.4460297693</v>
      </c>
      <c r="J230" s="548">
        <v>161.24884311931598</v>
      </c>
      <c r="K230" s="165"/>
      <c r="L230" s="166">
        <f t="shared" si="41"/>
        <v>727275.48337023053</v>
      </c>
    </row>
    <row r="231" spans="1:12">
      <c r="A231" s="540">
        <v>44347</v>
      </c>
      <c r="B231" s="572">
        <f t="shared" si="42"/>
        <v>2</v>
      </c>
      <c r="C231" s="115" t="str">
        <f t="shared" si="43"/>
        <v>June2021</v>
      </c>
      <c r="D231" s="115">
        <f t="shared" si="44"/>
        <v>44348</v>
      </c>
      <c r="E231" s="211"/>
      <c r="F231" s="177"/>
      <c r="G231" s="177"/>
      <c r="H231" s="178">
        <v>3907320.3346000002</v>
      </c>
      <c r="I231" s="178">
        <v>2737395.2807631237</v>
      </c>
      <c r="J231" s="548">
        <v>181.15732692768367</v>
      </c>
      <c r="K231" s="165"/>
      <c r="L231" s="166">
        <f t="shared" si="41"/>
        <v>1169925.0538368765</v>
      </c>
    </row>
    <row r="232" spans="1:12" ht="13.5" thickBot="1">
      <c r="A232" s="541">
        <v>44377</v>
      </c>
      <c r="B232" s="573">
        <f t="shared" si="42"/>
        <v>2</v>
      </c>
      <c r="C232" s="116" t="str">
        <f t="shared" si="43"/>
        <v>June2021</v>
      </c>
      <c r="D232" s="116">
        <f t="shared" si="44"/>
        <v>44348</v>
      </c>
      <c r="E232" s="219"/>
      <c r="F232" s="179"/>
      <c r="G232" s="179"/>
      <c r="H232" s="180">
        <v>3600065.6337000001</v>
      </c>
      <c r="I232" s="180">
        <v>2538972.0359324361</v>
      </c>
      <c r="J232" s="206">
        <v>197.80999679285785</v>
      </c>
      <c r="K232" s="220"/>
      <c r="L232" s="171">
        <f t="shared" si="41"/>
        <v>1061093.597767564</v>
      </c>
    </row>
  </sheetData>
  <conditionalFormatting sqref="O4:X76">
    <cfRule type="containsErrors" dxfId="9" priority="1">
      <formula>ISERROR(O4)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31" fitToHeight="0" orientation="landscape" r:id="rId1"/>
  <headerFooter>
    <oddFooter>&amp;L&amp;F&amp;CPage &amp;P of &amp;N&amp;R&amp;D</oddFooter>
  </headerFooter>
  <drawing r:id="rId2"/>
</worksheet>
</file>

<file path=xl/worksheets/sheet23.xml><?xml version="1.0" encoding="utf-8"?>
<worksheet xmlns="http://schemas.openxmlformats.org/spreadsheetml/2006/main" xmlns:r="http://schemas.openxmlformats.org/officeDocument/2006/relationships">
  <sheetPr>
    <pageSetUpPr fitToPage="1"/>
  </sheetPr>
  <dimension ref="A1:G21"/>
  <sheetViews>
    <sheetView workbookViewId="0"/>
  </sheetViews>
  <sheetFormatPr defaultRowHeight="12.75"/>
  <cols>
    <col min="1" max="1" width="24.85546875" style="73" customWidth="1"/>
    <col min="2" max="2" width="14.5703125" style="73" customWidth="1"/>
    <col min="3" max="3" width="17.85546875" style="73" customWidth="1"/>
    <col min="4" max="4" width="17" style="73" customWidth="1"/>
    <col min="5" max="5" width="18.42578125" style="73" customWidth="1"/>
    <col min="6" max="6" width="18.5703125" style="73" customWidth="1"/>
    <col min="7" max="7" width="18.85546875" style="73" customWidth="1"/>
    <col min="8" max="16384" width="9.140625" style="73"/>
  </cols>
  <sheetData>
    <row r="1" spans="1:7">
      <c r="A1" s="82" t="s">
        <v>152</v>
      </c>
    </row>
    <row r="4" spans="1:7" ht="18.75">
      <c r="A4" s="27"/>
      <c r="B4" s="348"/>
      <c r="C4" s="778" t="s">
        <v>82</v>
      </c>
      <c r="D4" s="779"/>
      <c r="E4" s="349"/>
      <c r="F4" s="757" t="s">
        <v>85</v>
      </c>
      <c r="G4" s="770"/>
    </row>
    <row r="5" spans="1:7" ht="32.1" customHeight="1">
      <c r="A5" s="299" t="s">
        <v>97</v>
      </c>
      <c r="B5" s="44" t="s">
        <v>7</v>
      </c>
      <c r="C5" s="4" t="s">
        <v>237</v>
      </c>
      <c r="D5" s="4" t="s">
        <v>84</v>
      </c>
      <c r="E5" s="4" t="s">
        <v>154</v>
      </c>
      <c r="F5" s="23" t="s">
        <v>237</v>
      </c>
      <c r="G5" s="4" t="s">
        <v>84</v>
      </c>
    </row>
    <row r="6" spans="1:7" s="656" customFormat="1" ht="20.100000000000001" customHeight="1">
      <c r="A6" s="670" t="s">
        <v>71</v>
      </c>
      <c r="B6" s="671">
        <f>INDEX( Monetary!R4:R76,MATCH(About!C33,  Monetary!N4:N76,0))</f>
        <v>10652621.4384</v>
      </c>
      <c r="C6" s="672">
        <f>INDEX( Monetary!O4:O76,MATCH(About!C33,  Monetary!N4:N76,0))</f>
        <v>9782417.0800000001</v>
      </c>
      <c r="D6" s="673">
        <f>INDEX(Monetary!O4:O76,MATCH(About!C33,Monetary!N4:N76,0))/ INDEX(Monetary!O4:O76,MATCH(About!C34, Monetary!N4:N76,0))-1</f>
        <v>-0.1072320353177163</v>
      </c>
      <c r="E6" s="673">
        <f>(C6-B6)/B6</f>
        <v>-8.1689222078533089E-2</v>
      </c>
      <c r="F6" s="674">
        <f>ROUND(SUM(INDEX(Monetary!O4:O76,MATCH(EDATE(About!C33,-9), Monetary!N4:N76,0)):INDEX( Monetary!O4:O76,MATCH(About!C33, Monetary!N4:N76,0))),5-1-INT(LOG10(ABS(SUM(INDEX(Monetary!O4:O76,MATCH(EDATE(About!C33,-9), Monetary!N4:N76,0)):INDEX( Monetary!O4:O76,MATCH(About!C33, Monetary!N4:N76,0)))))))</f>
        <v>42995000</v>
      </c>
      <c r="G6" s="673">
        <f>Monetary!O85</f>
        <v>-1.6819447947801658E-2</v>
      </c>
    </row>
    <row r="7" spans="1:7" ht="20.100000000000001" customHeight="1">
      <c r="A7" s="61" t="s">
        <v>4</v>
      </c>
      <c r="B7" s="668">
        <f>INDEX( Monetary!S4:S76,MATCH(About!C33,  Monetary!N4:N76,0))</f>
        <v>8666592.1944821887</v>
      </c>
      <c r="C7" s="346">
        <f>INDEX( Monetary!P4:P76,MATCH(About!C33,  Monetary!N4:N76,0))</f>
        <v>8541776.040000001</v>
      </c>
      <c r="D7" s="30">
        <f>INDEX(Monetary!P4:P76,MATCH(About!C33,Monetary!N4:N76,0))/ INDEX(Monetary!P4:P76,MATCH(About!C34, Monetary!N4:N76,0))-1</f>
        <v>-3.971048636830643E-2</v>
      </c>
      <c r="E7" s="30">
        <f t="shared" ref="E7:E8" si="0">(C7-B7)/B7</f>
        <v>-1.4401987734193281E-2</v>
      </c>
      <c r="F7" s="31">
        <f>ROUND(SUM(INDEX(Monetary!P4:P76,MATCH(EDATE(About!C33,-9), Monetary!N4:N76,0)):INDEX( Monetary!P4:P76,MATCH(About!C33, Monetary!N4:N76,0))),5-1-INT(LOG10(ABS(SUM(INDEX(Monetary!P4:P76,MATCH(EDATE(About!C33,-9), Monetary!N4:N76,0)):INDEX( Monetary!P4:P76,MATCH(About!C33, Monetary!N4:N76,0)))))))</f>
        <v>34373000</v>
      </c>
      <c r="G7" s="32">
        <f>Monetary!P85</f>
        <v>-3.9312265047021344E-2</v>
      </c>
    </row>
    <row r="8" spans="1:7" ht="20.100000000000001" customHeight="1">
      <c r="A8" s="11" t="s">
        <v>278</v>
      </c>
      <c r="B8" s="669">
        <f>INDEX( Monetary!T4:T76,MATCH(About!C33,  Monetary!N4:N76,0))</f>
        <v>555.41013638626623</v>
      </c>
      <c r="C8" s="347">
        <f>INDEX( Monetary!Q4:Q76,MATCH(About!C33,  Monetary!N4:N76,0))</f>
        <v>583</v>
      </c>
      <c r="D8" s="14">
        <f>INDEX(Monetary!Q4:Q76,MATCH(About!C33,Monetary!N4:N76,0))/ INDEX(Monetary!Q4:Q76,MATCH(About!C34, Monetary!N4:N76,0))-1</f>
        <v>1.9230769230769162E-2</v>
      </c>
      <c r="E8" s="62">
        <f t="shared" si="0"/>
        <v>4.9674757096161613E-2</v>
      </c>
      <c r="F8" s="63">
        <f>ROUND(SUM(INDEX(Monetary!Q4:Q76,MATCH(EDATE(About!C33,-9), Monetary!N4:N76,0)):INDEX( Monetary!Q4:Q76,MATCH(About!C33, Monetary!N4:N76,0))),5-1-INT(LOG10(ABS(SUM(INDEX(Monetary!Q4:Q76,MATCH(EDATE(About!C33,-9), Monetary!N4:N76,0)):INDEX( Monetary!Q4:Q76,MATCH(About!C33, Monetary!N4:N76,0)))))))</f>
        <v>2306</v>
      </c>
      <c r="G8" s="64">
        <f>Monetary!Q85</f>
        <v>-0.18052594171997161</v>
      </c>
    </row>
    <row r="14" spans="1:7" ht="16.5">
      <c r="D14" s="575"/>
    </row>
    <row r="16" spans="1:7">
      <c r="D16" s="76"/>
      <c r="E16" s="76"/>
    </row>
    <row r="17" spans="4:5">
      <c r="D17" s="76"/>
      <c r="E17" s="76"/>
    </row>
    <row r="18" spans="4:5">
      <c r="D18" s="76"/>
      <c r="E18" s="76"/>
    </row>
    <row r="19" spans="4:5">
      <c r="D19" s="76"/>
      <c r="E19" s="76"/>
    </row>
    <row r="20" spans="4:5">
      <c r="D20" s="76"/>
      <c r="E20" s="76"/>
    </row>
    <row r="21" spans="4:5">
      <c r="D21" s="76"/>
      <c r="E21" s="76"/>
    </row>
  </sheetData>
  <mergeCells count="2">
    <mergeCell ref="C4:D4"/>
    <mergeCell ref="F4:G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9" fitToHeight="0" orientation="portrait" r:id="rId1"/>
  <headerFooter>
    <oddFooter>&amp;L&amp;F&amp;CPage &amp;P of &amp;N&amp;R&amp;D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
  <sheetViews>
    <sheetView showGridLines="0" zoomScaleNormal="100" workbookViewId="0"/>
  </sheetViews>
  <sheetFormatPr defaultRowHeight="12.75"/>
  <sheetData>
    <row r="1" spans="1:1">
      <c r="A1" s="82" t="s">
        <v>152</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46" fitToHeight="0" orientation="landscape" r:id="rId1"/>
  <headerFooter>
    <oddFooter>&amp;L&amp;F&amp;CPage &amp;P of &amp;N&amp;R&amp;D</oddFooter>
  </headerFooter>
  <drawing r:id="rId2"/>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U1"/>
  <sheetViews>
    <sheetView workbookViewId="0"/>
  </sheetViews>
  <sheetFormatPr defaultRowHeight="12.75"/>
  <cols>
    <col min="1" max="16384" width="9.140625" style="73"/>
  </cols>
  <sheetData>
    <row r="1" spans="1:21">
      <c r="A1" s="82" t="s">
        <v>152</v>
      </c>
      <c r="U1" s="73" t="s">
        <v>62</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50" fitToHeight="0" orientation="portrait" r:id="rId1"/>
  <headerFooter>
    <oddFooter>&amp;L&amp;F&amp;CPage &amp;P of &amp;N&amp;R&amp;D</oddFooter>
  </headerFooter>
  <drawing r:id="rId2"/>
</worksheet>
</file>

<file path=xl/worksheets/sheet26.xml><?xml version="1.0" encoding="utf-8"?>
<worksheet xmlns="http://schemas.openxmlformats.org/spreadsheetml/2006/main" xmlns:r="http://schemas.openxmlformats.org/officeDocument/2006/relationships">
  <sheetPr codeName="Sheet90">
    <pageSetUpPr fitToPage="1"/>
  </sheetPr>
  <dimension ref="A1:AE316"/>
  <sheetViews>
    <sheetView showGridLines="0" workbookViewId="0">
      <pane xSplit="1" ySplit="3" topLeftCell="B4" activePane="bottomRight" state="frozen"/>
      <selection pane="topRight" activeCell="B1" sqref="B1"/>
      <selection pane="bottomLeft" activeCell="A2" sqref="A2"/>
      <selection pane="bottomRight"/>
    </sheetView>
  </sheetViews>
  <sheetFormatPr defaultRowHeight="12.75"/>
  <cols>
    <col min="1" max="1" width="23" style="190" customWidth="1"/>
    <col min="2" max="4" width="12.7109375" style="129" hidden="1" customWidth="1"/>
    <col min="5" max="9" width="12.7109375" style="154" customWidth="1"/>
    <col min="10" max="10" width="12.7109375" style="129" customWidth="1"/>
    <col min="11" max="11" width="12.7109375" style="128" customWidth="1"/>
    <col min="12" max="12" width="14" style="128" customWidth="1"/>
    <col min="13" max="16" width="12.7109375" style="128" customWidth="1"/>
    <col min="17" max="18" width="12.7109375" style="129" customWidth="1"/>
    <col min="19" max="30" width="12.7109375" style="128" customWidth="1"/>
    <col min="31" max="31" width="9.140625" style="86"/>
    <col min="32" max="16384" width="9.140625" style="73"/>
  </cols>
  <sheetData>
    <row r="1" spans="1:30">
      <c r="A1" s="82" t="s">
        <v>152</v>
      </c>
      <c r="B1" s="513"/>
      <c r="C1" s="513"/>
      <c r="D1" s="513"/>
      <c r="E1" s="190"/>
      <c r="F1" s="190"/>
      <c r="G1" s="190"/>
      <c r="H1" s="190"/>
      <c r="I1" s="190"/>
      <c r="J1" s="513"/>
      <c r="Q1" s="513"/>
      <c r="R1" s="513"/>
    </row>
    <row r="2" spans="1:30" ht="13.5" customHeight="1" thickBot="1">
      <c r="A2" s="82"/>
      <c r="E2" s="780" t="s">
        <v>12</v>
      </c>
      <c r="F2" s="781"/>
      <c r="S2" s="782" t="s">
        <v>13</v>
      </c>
      <c r="T2" s="782"/>
    </row>
    <row r="3" spans="1:30" ht="51.75" thickBot="1">
      <c r="A3" s="222" t="s">
        <v>32</v>
      </c>
      <c r="B3" s="90" t="s">
        <v>8</v>
      </c>
      <c r="C3" s="132" t="s">
        <v>15</v>
      </c>
      <c r="D3" s="133" t="s">
        <v>14</v>
      </c>
      <c r="E3" s="223" t="s">
        <v>34</v>
      </c>
      <c r="F3" s="223" t="s">
        <v>52</v>
      </c>
      <c r="G3" s="223" t="s">
        <v>37</v>
      </c>
      <c r="H3" s="223" t="s">
        <v>51</v>
      </c>
      <c r="I3" s="223" t="s">
        <v>39</v>
      </c>
      <c r="J3" s="223" t="s">
        <v>41</v>
      </c>
      <c r="K3" s="92" t="s">
        <v>221</v>
      </c>
      <c r="L3" s="92" t="s">
        <v>222</v>
      </c>
      <c r="M3" s="92" t="s">
        <v>223</v>
      </c>
      <c r="N3" s="92" t="s">
        <v>224</v>
      </c>
      <c r="O3" s="92" t="s">
        <v>225</v>
      </c>
      <c r="P3" s="93" t="s">
        <v>226</v>
      </c>
      <c r="R3" s="235" t="s">
        <v>14</v>
      </c>
      <c r="S3" s="233" t="s">
        <v>34</v>
      </c>
      <c r="T3" s="233" t="s">
        <v>35</v>
      </c>
      <c r="U3" s="233" t="s">
        <v>37</v>
      </c>
      <c r="V3" s="233" t="s">
        <v>38</v>
      </c>
      <c r="W3" s="233" t="s">
        <v>39</v>
      </c>
      <c r="X3" s="233" t="s">
        <v>41</v>
      </c>
      <c r="Y3" s="696" t="s">
        <v>43</v>
      </c>
      <c r="Z3" s="696" t="s">
        <v>44</v>
      </c>
      <c r="AA3" s="696" t="s">
        <v>46</v>
      </c>
      <c r="AB3" s="696" t="s">
        <v>47</v>
      </c>
      <c r="AC3" s="696" t="s">
        <v>48</v>
      </c>
      <c r="AD3" s="697" t="s">
        <v>50</v>
      </c>
    </row>
    <row r="4" spans="1:30">
      <c r="A4" s="159">
        <v>36707</v>
      </c>
      <c r="B4" s="137">
        <f t="shared" ref="B4:B67" si="0">MONTH(MONTH(A4)&amp;0)</f>
        <v>2</v>
      </c>
      <c r="C4" s="115" t="str">
        <f t="shared" ref="C4:C67" si="1">IF(B4=4,"dec",IF(B4=1,"Mar", IF(B4=2,"June",IF(B4=3,"Sep",""))))&amp;YEAR(A4)</f>
        <v>June2000</v>
      </c>
      <c r="D4" s="115">
        <f t="shared" ref="D4:D67" si="2">DATEVALUE(C4)</f>
        <v>36678</v>
      </c>
      <c r="E4" s="154">
        <v>761</v>
      </c>
      <c r="J4" s="154">
        <f t="shared" ref="J4:J35" si="3">E4+F4+G4+H4+I4</f>
        <v>761</v>
      </c>
      <c r="K4" s="175"/>
      <c r="L4" s="175"/>
      <c r="M4" s="175"/>
      <c r="N4" s="175"/>
      <c r="O4" s="175"/>
      <c r="P4" s="225"/>
      <c r="R4" s="353">
        <v>36678</v>
      </c>
      <c r="S4" s="150">
        <f>IF(SUMIF($D$4:$D$316,R4,$E$4:$E$316)=0,NA(),SUMIF($D$4:$D$316,R4,$E$4:$E$316))</f>
        <v>761</v>
      </c>
      <c r="T4" s="175" t="e">
        <f>IF(SUMIF($D$4:$D$316,R4,$F$4:$F$316)=0,NA(),SUMIF($D$4:$D$316,R4,$F$4:$F$316))</f>
        <v>#N/A</v>
      </c>
      <c r="U4" s="175" t="e">
        <f>IF(SUMIF($D$4:$D$316,R4,$G$4:$G$316)=0,NA(),SUMIF($D$4:$D$316,R4,$G$4:$G$316))</f>
        <v>#N/A</v>
      </c>
      <c r="V4" s="175" t="e">
        <f>IF(SUMIF($D$4:$D$316,R4,$H$4:$H$316)=0,NA(),SUMIF($D$4:$D$316,R4,$H$4:$H$316))</f>
        <v>#N/A</v>
      </c>
      <c r="W4" s="175" t="e">
        <f>IF(SUMIF($D$4:$D$316,R4,$I$4:$I$316)=0,NA(),SUMIF($D$4:$D$316,R4,$I$4:$I$316))</f>
        <v>#N/A</v>
      </c>
      <c r="X4" s="175">
        <f>IF(SUMIF($D$4:$D$316,R4,$J$4:$J$316)=0,NA(),SUMIF($D$4:$D$316,R4,$J$4:$J$316))</f>
        <v>761</v>
      </c>
      <c r="Y4" s="175" t="e">
        <f>IF(SUMIF($D$4:$D$316,R4,$K$4:$K$316)=0,NA(),SUMIF($D$4:$D$316,R4,$K$4:$K$316))</f>
        <v>#N/A</v>
      </c>
      <c r="Z4" s="175" t="e">
        <f>IF(SUMIF($D$4:$D$316,R4,$L$4:$L$316)=0,NA(),SUMIF($D$4:$D$316,R4,$L$4:$L$316))</f>
        <v>#N/A</v>
      </c>
      <c r="AA4" s="175" t="e">
        <f>IF(SUMIF($D$4:$D$316,R4,$M$4:$M$316)=0,NA(),SUMIF($D$4:$D$316,R4,$M$4:$M$316))</f>
        <v>#N/A</v>
      </c>
      <c r="AB4" s="175" t="e">
        <f>IF(SUMIF($D$4:$D$316,R4,$N$4:$N$316)=0,NA(),SUMIF($D$4:$D$316,R4,$N$4:$N$316))</f>
        <v>#N/A</v>
      </c>
      <c r="AC4" s="175" t="e">
        <f>IF(SUMIF($D$4:$D$316,R4,$O$4:$O$316)=0,NA(),SUMIF($D$4:$D$316,R4,$O$4:$O$316))</f>
        <v>#N/A</v>
      </c>
      <c r="AD4" s="225" t="e">
        <f>IF(SUMIF($D$4:$D$316,R4,$P$4:$P$316)=0,NA(),SUMIF($D$4:$D$316,R4,$P$4:$P$316))</f>
        <v>#N/A</v>
      </c>
    </row>
    <row r="5" spans="1:30">
      <c r="A5" s="159">
        <v>36738</v>
      </c>
      <c r="B5" s="137">
        <f t="shared" si="0"/>
        <v>3</v>
      </c>
      <c r="C5" s="115" t="str">
        <f t="shared" si="1"/>
        <v>Sep2000</v>
      </c>
      <c r="D5" s="115">
        <f t="shared" si="2"/>
        <v>36770</v>
      </c>
      <c r="E5" s="154">
        <v>749</v>
      </c>
      <c r="F5" s="154">
        <v>1</v>
      </c>
      <c r="J5" s="154">
        <f t="shared" si="3"/>
        <v>750</v>
      </c>
      <c r="K5" s="175"/>
      <c r="L5" s="175"/>
      <c r="M5" s="175"/>
      <c r="N5" s="175"/>
      <c r="O5" s="175"/>
      <c r="P5" s="225"/>
      <c r="R5" s="354">
        <v>36770</v>
      </c>
      <c r="S5" s="150">
        <f t="shared" ref="S5:S68" si="4">IF(SUMIF($D$4:$D$316,R5,$E$4:$E$316)=0,NA(),SUMIF($D$4:$D$316,R5,$E$4:$E$316))</f>
        <v>2321</v>
      </c>
      <c r="T5" s="175">
        <f t="shared" ref="T5:T68" si="5">IF(SUMIF($D$4:$D$316,R5,$F$4:$F$316)=0,NA(),SUMIF($D$4:$D$316,R5,$F$4:$F$316))</f>
        <v>1</v>
      </c>
      <c r="U5" s="175" t="e">
        <f t="shared" ref="U5:U68" si="6">IF(SUMIF($D$4:$D$316,R5,$G$4:$G$316)=0,NA(),SUMIF($D$4:$D$316,R5,$G$4:$G$316))</f>
        <v>#N/A</v>
      </c>
      <c r="V5" s="175" t="e">
        <f t="shared" ref="V5:V68" si="7">IF(SUMIF($D$4:$D$316,R5,$H$4:$H$316)=0,NA(),SUMIF($D$4:$D$316,R5,$H$4:$H$316))</f>
        <v>#N/A</v>
      </c>
      <c r="W5" s="175" t="e">
        <f t="shared" ref="W5:W68" si="8">IF(SUMIF($D$4:$D$316,R5,$I$4:$I$316)=0,NA(),SUMIF($D$4:$D$316,R5,$I$4:$I$316))</f>
        <v>#N/A</v>
      </c>
      <c r="X5" s="175">
        <f t="shared" ref="X5:X68" si="9">IF(SUMIF($D$4:$D$316,R5,$J$4:$J$316)=0,NA(),SUMIF($D$4:$D$316,R5,$J$4:$J$316))</f>
        <v>2322</v>
      </c>
      <c r="Y5" s="175" t="e">
        <f t="shared" ref="Y5:Y68" si="10">IF(SUMIF($D$4:$D$316,R5,$K$4:$K$316)=0,NA(),SUMIF($D$4:$D$316,R5,$K$4:$K$316))</f>
        <v>#N/A</v>
      </c>
      <c r="Z5" s="175" t="e">
        <f t="shared" ref="Z5:Z68" si="11">IF(SUMIF($D$4:$D$316,R5,$L$4:$L$316)=0,NA(),SUMIF($D$4:$D$316,R5,$L$4:$L$316))</f>
        <v>#N/A</v>
      </c>
      <c r="AA5" s="175" t="e">
        <f t="shared" ref="AA5:AA68" si="12">IF(SUMIF($D$4:$D$316,R5,$M$4:$M$316)=0,NA(),SUMIF($D$4:$D$316,R5,$M$4:$M$316))</f>
        <v>#N/A</v>
      </c>
      <c r="AB5" s="175" t="e">
        <f t="shared" ref="AB5:AB68" si="13">IF(SUMIF($D$4:$D$316,R5,$N$4:$N$316)=0,NA(),SUMIF($D$4:$D$316,R5,$N$4:$N$316))</f>
        <v>#N/A</v>
      </c>
      <c r="AC5" s="175" t="e">
        <f t="shared" ref="AC5:AC68" si="14">IF(SUMIF($D$4:$D$316,R5,$O$4:$O$316)=0,NA(),SUMIF($D$4:$D$316,R5,$O$4:$O$316))</f>
        <v>#N/A</v>
      </c>
      <c r="AD5" s="225" t="e">
        <f t="shared" ref="AD5:AD68" si="15">IF(SUMIF($D$4:$D$316,R5,$P$4:$P$316)=0,NA(),SUMIF($D$4:$D$316,R5,$P$4:$P$316))</f>
        <v>#N/A</v>
      </c>
    </row>
    <row r="6" spans="1:30">
      <c r="A6" s="159">
        <v>36769</v>
      </c>
      <c r="B6" s="137">
        <f t="shared" si="0"/>
        <v>3</v>
      </c>
      <c r="C6" s="115" t="str">
        <f t="shared" si="1"/>
        <v>Sep2000</v>
      </c>
      <c r="D6" s="115">
        <f t="shared" si="2"/>
        <v>36770</v>
      </c>
      <c r="E6" s="154">
        <v>854</v>
      </c>
      <c r="J6" s="154">
        <f t="shared" si="3"/>
        <v>854</v>
      </c>
      <c r="K6" s="175"/>
      <c r="L6" s="175"/>
      <c r="M6" s="175"/>
      <c r="N6" s="175"/>
      <c r="O6" s="175"/>
      <c r="P6" s="225"/>
      <c r="R6" s="354">
        <v>36861</v>
      </c>
      <c r="S6" s="150">
        <f t="shared" si="4"/>
        <v>2191</v>
      </c>
      <c r="T6" s="175" t="e">
        <f t="shared" si="5"/>
        <v>#N/A</v>
      </c>
      <c r="U6" s="175" t="e">
        <f t="shared" si="6"/>
        <v>#N/A</v>
      </c>
      <c r="V6" s="175" t="e">
        <f t="shared" si="7"/>
        <v>#N/A</v>
      </c>
      <c r="W6" s="175" t="e">
        <f t="shared" si="8"/>
        <v>#N/A</v>
      </c>
      <c r="X6" s="175">
        <f t="shared" si="9"/>
        <v>2191</v>
      </c>
      <c r="Y6" s="175" t="e">
        <f t="shared" si="10"/>
        <v>#N/A</v>
      </c>
      <c r="Z6" s="175" t="e">
        <f t="shared" si="11"/>
        <v>#N/A</v>
      </c>
      <c r="AA6" s="175" t="e">
        <f t="shared" si="12"/>
        <v>#N/A</v>
      </c>
      <c r="AB6" s="175" t="e">
        <f t="shared" si="13"/>
        <v>#N/A</v>
      </c>
      <c r="AC6" s="175" t="e">
        <f t="shared" si="14"/>
        <v>#N/A</v>
      </c>
      <c r="AD6" s="225" t="e">
        <f t="shared" si="15"/>
        <v>#N/A</v>
      </c>
    </row>
    <row r="7" spans="1:30">
      <c r="A7" s="159">
        <v>36799</v>
      </c>
      <c r="B7" s="137">
        <f t="shared" si="0"/>
        <v>3</v>
      </c>
      <c r="C7" s="115" t="str">
        <f t="shared" si="1"/>
        <v>Sep2000</v>
      </c>
      <c r="D7" s="115">
        <f t="shared" si="2"/>
        <v>36770</v>
      </c>
      <c r="E7" s="154">
        <v>718</v>
      </c>
      <c r="J7" s="154">
        <f t="shared" si="3"/>
        <v>718</v>
      </c>
      <c r="K7" s="175"/>
      <c r="L7" s="175"/>
      <c r="M7" s="175"/>
      <c r="N7" s="175"/>
      <c r="O7" s="175"/>
      <c r="P7" s="225"/>
      <c r="R7" s="354">
        <v>36951</v>
      </c>
      <c r="S7" s="150">
        <f t="shared" si="4"/>
        <v>1971</v>
      </c>
      <c r="T7" s="175">
        <f t="shared" si="5"/>
        <v>1</v>
      </c>
      <c r="U7" s="175" t="e">
        <f t="shared" si="6"/>
        <v>#N/A</v>
      </c>
      <c r="V7" s="175" t="e">
        <f t="shared" si="7"/>
        <v>#N/A</v>
      </c>
      <c r="W7" s="175" t="e">
        <f t="shared" si="8"/>
        <v>#N/A</v>
      </c>
      <c r="X7" s="175">
        <f t="shared" si="9"/>
        <v>1972</v>
      </c>
      <c r="Y7" s="175" t="e">
        <f t="shared" si="10"/>
        <v>#N/A</v>
      </c>
      <c r="Z7" s="175" t="e">
        <f t="shared" si="11"/>
        <v>#N/A</v>
      </c>
      <c r="AA7" s="175" t="e">
        <f t="shared" si="12"/>
        <v>#N/A</v>
      </c>
      <c r="AB7" s="175" t="e">
        <f t="shared" si="13"/>
        <v>#N/A</v>
      </c>
      <c r="AC7" s="175" t="e">
        <f t="shared" si="14"/>
        <v>#N/A</v>
      </c>
      <c r="AD7" s="225" t="e">
        <f t="shared" si="15"/>
        <v>#N/A</v>
      </c>
    </row>
    <row r="8" spans="1:30">
      <c r="A8" s="159">
        <v>36830</v>
      </c>
      <c r="B8" s="137">
        <f t="shared" si="0"/>
        <v>4</v>
      </c>
      <c r="C8" s="115" t="str">
        <f t="shared" si="1"/>
        <v>dec2000</v>
      </c>
      <c r="D8" s="115">
        <f t="shared" si="2"/>
        <v>36861</v>
      </c>
      <c r="E8" s="154">
        <v>788</v>
      </c>
      <c r="J8" s="154">
        <f t="shared" si="3"/>
        <v>788</v>
      </c>
      <c r="K8" s="175"/>
      <c r="L8" s="175"/>
      <c r="M8" s="175"/>
      <c r="N8" s="175"/>
      <c r="O8" s="175"/>
      <c r="P8" s="225"/>
      <c r="R8" s="354">
        <v>37043</v>
      </c>
      <c r="S8" s="150">
        <f t="shared" si="4"/>
        <v>1950</v>
      </c>
      <c r="T8" s="175" t="e">
        <f t="shared" si="5"/>
        <v>#N/A</v>
      </c>
      <c r="U8" s="175" t="e">
        <f t="shared" si="6"/>
        <v>#N/A</v>
      </c>
      <c r="V8" s="175" t="e">
        <f t="shared" si="7"/>
        <v>#N/A</v>
      </c>
      <c r="W8" s="175" t="e">
        <f t="shared" si="8"/>
        <v>#N/A</v>
      </c>
      <c r="X8" s="175">
        <f t="shared" si="9"/>
        <v>1950</v>
      </c>
      <c r="Y8" s="175" t="e">
        <f t="shared" si="10"/>
        <v>#N/A</v>
      </c>
      <c r="Z8" s="175" t="e">
        <f t="shared" si="11"/>
        <v>#N/A</v>
      </c>
      <c r="AA8" s="175" t="e">
        <f t="shared" si="12"/>
        <v>#N/A</v>
      </c>
      <c r="AB8" s="175" t="e">
        <f t="shared" si="13"/>
        <v>#N/A</v>
      </c>
      <c r="AC8" s="175" t="e">
        <f t="shared" si="14"/>
        <v>#N/A</v>
      </c>
      <c r="AD8" s="225" t="e">
        <f t="shared" si="15"/>
        <v>#N/A</v>
      </c>
    </row>
    <row r="9" spans="1:30">
      <c r="A9" s="159">
        <v>36860</v>
      </c>
      <c r="B9" s="137">
        <f t="shared" si="0"/>
        <v>4</v>
      </c>
      <c r="C9" s="115" t="str">
        <f t="shared" si="1"/>
        <v>dec2000</v>
      </c>
      <c r="D9" s="115">
        <f t="shared" si="2"/>
        <v>36861</v>
      </c>
      <c r="E9" s="154">
        <v>793</v>
      </c>
      <c r="J9" s="154">
        <f t="shared" si="3"/>
        <v>793</v>
      </c>
      <c r="K9" s="175"/>
      <c r="L9" s="175"/>
      <c r="M9" s="175"/>
      <c r="N9" s="175"/>
      <c r="O9" s="175"/>
      <c r="P9" s="225"/>
      <c r="R9" s="354">
        <v>37135</v>
      </c>
      <c r="S9" s="150">
        <f t="shared" si="4"/>
        <v>1971</v>
      </c>
      <c r="T9" s="175" t="e">
        <f t="shared" si="5"/>
        <v>#N/A</v>
      </c>
      <c r="U9" s="175" t="e">
        <f t="shared" si="6"/>
        <v>#N/A</v>
      </c>
      <c r="V9" s="175" t="e">
        <f t="shared" si="7"/>
        <v>#N/A</v>
      </c>
      <c r="W9" s="175" t="e">
        <f t="shared" si="8"/>
        <v>#N/A</v>
      </c>
      <c r="X9" s="175">
        <f t="shared" si="9"/>
        <v>1971</v>
      </c>
      <c r="Y9" s="175" t="e">
        <f t="shared" si="10"/>
        <v>#N/A</v>
      </c>
      <c r="Z9" s="175" t="e">
        <f t="shared" si="11"/>
        <v>#N/A</v>
      </c>
      <c r="AA9" s="175" t="e">
        <f t="shared" si="12"/>
        <v>#N/A</v>
      </c>
      <c r="AB9" s="175" t="e">
        <f t="shared" si="13"/>
        <v>#N/A</v>
      </c>
      <c r="AC9" s="175" t="e">
        <f t="shared" si="14"/>
        <v>#N/A</v>
      </c>
      <c r="AD9" s="225" t="e">
        <f t="shared" si="15"/>
        <v>#N/A</v>
      </c>
    </row>
    <row r="10" spans="1:30">
      <c r="A10" s="159">
        <v>36891</v>
      </c>
      <c r="B10" s="137">
        <f t="shared" si="0"/>
        <v>4</v>
      </c>
      <c r="C10" s="115" t="str">
        <f t="shared" si="1"/>
        <v>dec2000</v>
      </c>
      <c r="D10" s="115">
        <f t="shared" si="2"/>
        <v>36861</v>
      </c>
      <c r="E10" s="154">
        <v>610</v>
      </c>
      <c r="J10" s="154">
        <f t="shared" si="3"/>
        <v>610</v>
      </c>
      <c r="K10" s="175"/>
      <c r="L10" s="175"/>
      <c r="M10" s="175"/>
      <c r="N10" s="175"/>
      <c r="O10" s="175"/>
      <c r="P10" s="225"/>
      <c r="R10" s="354">
        <v>37226</v>
      </c>
      <c r="S10" s="150">
        <f t="shared" si="4"/>
        <v>1847</v>
      </c>
      <c r="T10" s="175">
        <f t="shared" si="5"/>
        <v>1</v>
      </c>
      <c r="U10" s="175" t="e">
        <f t="shared" si="6"/>
        <v>#N/A</v>
      </c>
      <c r="V10" s="175" t="e">
        <f t="shared" si="7"/>
        <v>#N/A</v>
      </c>
      <c r="W10" s="175" t="e">
        <f t="shared" si="8"/>
        <v>#N/A</v>
      </c>
      <c r="X10" s="175">
        <f t="shared" si="9"/>
        <v>1848</v>
      </c>
      <c r="Y10" s="175" t="e">
        <f t="shared" si="10"/>
        <v>#N/A</v>
      </c>
      <c r="Z10" s="175" t="e">
        <f t="shared" si="11"/>
        <v>#N/A</v>
      </c>
      <c r="AA10" s="175" t="e">
        <f t="shared" si="12"/>
        <v>#N/A</v>
      </c>
      <c r="AB10" s="175" t="e">
        <f t="shared" si="13"/>
        <v>#N/A</v>
      </c>
      <c r="AC10" s="175" t="e">
        <f t="shared" si="14"/>
        <v>#N/A</v>
      </c>
      <c r="AD10" s="225" t="e">
        <f t="shared" si="15"/>
        <v>#N/A</v>
      </c>
    </row>
    <row r="11" spans="1:30">
      <c r="A11" s="159">
        <v>36922</v>
      </c>
      <c r="B11" s="137">
        <f t="shared" si="0"/>
        <v>1</v>
      </c>
      <c r="C11" s="115" t="str">
        <f t="shared" si="1"/>
        <v>Mar2001</v>
      </c>
      <c r="D11" s="115">
        <f t="shared" si="2"/>
        <v>36951</v>
      </c>
      <c r="E11" s="154">
        <v>535</v>
      </c>
      <c r="F11" s="154">
        <v>1</v>
      </c>
      <c r="J11" s="154">
        <f t="shared" si="3"/>
        <v>536</v>
      </c>
      <c r="K11" s="175"/>
      <c r="L11" s="175"/>
      <c r="M11" s="175"/>
      <c r="N11" s="175"/>
      <c r="O11" s="175"/>
      <c r="P11" s="225"/>
      <c r="R11" s="354">
        <v>37316</v>
      </c>
      <c r="S11" s="150">
        <f t="shared" si="4"/>
        <v>1584</v>
      </c>
      <c r="T11" s="175">
        <f t="shared" si="5"/>
        <v>2</v>
      </c>
      <c r="U11" s="175" t="e">
        <f t="shared" si="6"/>
        <v>#N/A</v>
      </c>
      <c r="V11" s="175" t="e">
        <f t="shared" si="7"/>
        <v>#N/A</v>
      </c>
      <c r="W11" s="175" t="e">
        <f t="shared" si="8"/>
        <v>#N/A</v>
      </c>
      <c r="X11" s="175">
        <f t="shared" si="9"/>
        <v>1586</v>
      </c>
      <c r="Y11" s="175" t="e">
        <f t="shared" si="10"/>
        <v>#N/A</v>
      </c>
      <c r="Z11" s="175" t="e">
        <f t="shared" si="11"/>
        <v>#N/A</v>
      </c>
      <c r="AA11" s="175" t="e">
        <f t="shared" si="12"/>
        <v>#N/A</v>
      </c>
      <c r="AB11" s="175" t="e">
        <f t="shared" si="13"/>
        <v>#N/A</v>
      </c>
      <c r="AC11" s="175" t="e">
        <f t="shared" si="14"/>
        <v>#N/A</v>
      </c>
      <c r="AD11" s="225" t="e">
        <f t="shared" si="15"/>
        <v>#N/A</v>
      </c>
    </row>
    <row r="12" spans="1:30">
      <c r="A12" s="159">
        <v>36950</v>
      </c>
      <c r="B12" s="137">
        <f t="shared" si="0"/>
        <v>1</v>
      </c>
      <c r="C12" s="115" t="str">
        <f t="shared" si="1"/>
        <v>Mar2001</v>
      </c>
      <c r="D12" s="115">
        <f t="shared" si="2"/>
        <v>36951</v>
      </c>
      <c r="E12" s="154">
        <v>685</v>
      </c>
      <c r="J12" s="154">
        <f t="shared" si="3"/>
        <v>685</v>
      </c>
      <c r="K12" s="175"/>
      <c r="L12" s="175"/>
      <c r="M12" s="175"/>
      <c r="N12" s="175"/>
      <c r="O12" s="175"/>
      <c r="P12" s="225"/>
      <c r="R12" s="354">
        <v>37408</v>
      </c>
      <c r="S12" s="150">
        <f t="shared" si="4"/>
        <v>1568</v>
      </c>
      <c r="T12" s="175">
        <f t="shared" si="5"/>
        <v>1</v>
      </c>
      <c r="U12" s="175" t="e">
        <f t="shared" si="6"/>
        <v>#N/A</v>
      </c>
      <c r="V12" s="175" t="e">
        <f t="shared" si="7"/>
        <v>#N/A</v>
      </c>
      <c r="W12" s="175" t="e">
        <f t="shared" si="8"/>
        <v>#N/A</v>
      </c>
      <c r="X12" s="175">
        <f t="shared" si="9"/>
        <v>1569</v>
      </c>
      <c r="Y12" s="175" t="e">
        <f t="shared" si="10"/>
        <v>#N/A</v>
      </c>
      <c r="Z12" s="175" t="e">
        <f t="shared" si="11"/>
        <v>#N/A</v>
      </c>
      <c r="AA12" s="175" t="e">
        <f t="shared" si="12"/>
        <v>#N/A</v>
      </c>
      <c r="AB12" s="175" t="e">
        <f t="shared" si="13"/>
        <v>#N/A</v>
      </c>
      <c r="AC12" s="175" t="e">
        <f t="shared" si="14"/>
        <v>#N/A</v>
      </c>
      <c r="AD12" s="225" t="e">
        <f t="shared" si="15"/>
        <v>#N/A</v>
      </c>
    </row>
    <row r="13" spans="1:30">
      <c r="A13" s="159">
        <v>36981</v>
      </c>
      <c r="B13" s="137">
        <f t="shared" si="0"/>
        <v>1</v>
      </c>
      <c r="C13" s="115" t="str">
        <f t="shared" si="1"/>
        <v>Mar2001</v>
      </c>
      <c r="D13" s="115">
        <f t="shared" si="2"/>
        <v>36951</v>
      </c>
      <c r="E13" s="154">
        <v>751</v>
      </c>
      <c r="J13" s="154">
        <f t="shared" si="3"/>
        <v>751</v>
      </c>
      <c r="K13" s="175"/>
      <c r="L13" s="175"/>
      <c r="M13" s="175"/>
      <c r="N13" s="175"/>
      <c r="O13" s="175"/>
      <c r="P13" s="225"/>
      <c r="R13" s="354">
        <v>37500</v>
      </c>
      <c r="S13" s="150">
        <f t="shared" si="4"/>
        <v>1487</v>
      </c>
      <c r="T13" s="175">
        <f t="shared" si="5"/>
        <v>7769</v>
      </c>
      <c r="U13" s="175" t="e">
        <f t="shared" si="6"/>
        <v>#N/A</v>
      </c>
      <c r="V13" s="175" t="e">
        <f t="shared" si="7"/>
        <v>#N/A</v>
      </c>
      <c r="W13" s="175" t="e">
        <f t="shared" si="8"/>
        <v>#N/A</v>
      </c>
      <c r="X13" s="175">
        <f t="shared" si="9"/>
        <v>9256</v>
      </c>
      <c r="Y13" s="175" t="e">
        <f t="shared" si="10"/>
        <v>#N/A</v>
      </c>
      <c r="Z13" s="175" t="e">
        <f t="shared" si="11"/>
        <v>#N/A</v>
      </c>
      <c r="AA13" s="175" t="e">
        <f t="shared" si="12"/>
        <v>#N/A</v>
      </c>
      <c r="AB13" s="175" t="e">
        <f t="shared" si="13"/>
        <v>#N/A</v>
      </c>
      <c r="AC13" s="175" t="e">
        <f t="shared" si="14"/>
        <v>#N/A</v>
      </c>
      <c r="AD13" s="225" t="e">
        <f t="shared" si="15"/>
        <v>#N/A</v>
      </c>
    </row>
    <row r="14" spans="1:30">
      <c r="A14" s="159">
        <v>37011</v>
      </c>
      <c r="B14" s="137">
        <f t="shared" si="0"/>
        <v>2</v>
      </c>
      <c r="C14" s="115" t="str">
        <f t="shared" si="1"/>
        <v>June2001</v>
      </c>
      <c r="D14" s="115">
        <f t="shared" si="2"/>
        <v>37043</v>
      </c>
      <c r="E14" s="154">
        <v>549</v>
      </c>
      <c r="J14" s="154">
        <f t="shared" si="3"/>
        <v>549</v>
      </c>
      <c r="K14" s="175"/>
      <c r="L14" s="175"/>
      <c r="M14" s="175"/>
      <c r="N14" s="175"/>
      <c r="O14" s="175"/>
      <c r="P14" s="225"/>
      <c r="R14" s="354">
        <v>37591</v>
      </c>
      <c r="S14" s="150">
        <f t="shared" si="4"/>
        <v>1252</v>
      </c>
      <c r="T14" s="175">
        <f t="shared" si="5"/>
        <v>6850</v>
      </c>
      <c r="U14" s="175" t="e">
        <f t="shared" si="6"/>
        <v>#N/A</v>
      </c>
      <c r="V14" s="175" t="e">
        <f t="shared" si="7"/>
        <v>#N/A</v>
      </c>
      <c r="W14" s="175" t="e">
        <f t="shared" si="8"/>
        <v>#N/A</v>
      </c>
      <c r="X14" s="175">
        <f t="shared" si="9"/>
        <v>8102</v>
      </c>
      <c r="Y14" s="175" t="e">
        <f t="shared" si="10"/>
        <v>#N/A</v>
      </c>
      <c r="Z14" s="175" t="e">
        <f t="shared" si="11"/>
        <v>#N/A</v>
      </c>
      <c r="AA14" s="175" t="e">
        <f t="shared" si="12"/>
        <v>#N/A</v>
      </c>
      <c r="AB14" s="175" t="e">
        <f t="shared" si="13"/>
        <v>#N/A</v>
      </c>
      <c r="AC14" s="175" t="e">
        <f t="shared" si="14"/>
        <v>#N/A</v>
      </c>
      <c r="AD14" s="225" t="e">
        <f t="shared" si="15"/>
        <v>#N/A</v>
      </c>
    </row>
    <row r="15" spans="1:30">
      <c r="A15" s="159">
        <v>37042</v>
      </c>
      <c r="B15" s="137">
        <f t="shared" si="0"/>
        <v>2</v>
      </c>
      <c r="C15" s="115" t="str">
        <f t="shared" si="1"/>
        <v>June2001</v>
      </c>
      <c r="D15" s="115">
        <f t="shared" si="2"/>
        <v>37043</v>
      </c>
      <c r="E15" s="154">
        <v>782</v>
      </c>
      <c r="J15" s="154">
        <f t="shared" si="3"/>
        <v>782</v>
      </c>
      <c r="K15" s="175"/>
      <c r="L15" s="175"/>
      <c r="M15" s="175"/>
      <c r="N15" s="175"/>
      <c r="O15" s="175"/>
      <c r="P15" s="225"/>
      <c r="R15" s="354">
        <v>37681</v>
      </c>
      <c r="S15" s="150">
        <f t="shared" si="4"/>
        <v>1106</v>
      </c>
      <c r="T15" s="175">
        <f t="shared" si="5"/>
        <v>6254</v>
      </c>
      <c r="U15" s="175" t="e">
        <f t="shared" si="6"/>
        <v>#N/A</v>
      </c>
      <c r="V15" s="175" t="e">
        <f t="shared" si="7"/>
        <v>#N/A</v>
      </c>
      <c r="W15" s="175" t="e">
        <f t="shared" si="8"/>
        <v>#N/A</v>
      </c>
      <c r="X15" s="175">
        <f t="shared" si="9"/>
        <v>7360</v>
      </c>
      <c r="Y15" s="175" t="e">
        <f t="shared" si="10"/>
        <v>#N/A</v>
      </c>
      <c r="Z15" s="175" t="e">
        <f t="shared" si="11"/>
        <v>#N/A</v>
      </c>
      <c r="AA15" s="175" t="e">
        <f t="shared" si="12"/>
        <v>#N/A</v>
      </c>
      <c r="AB15" s="175" t="e">
        <f t="shared" si="13"/>
        <v>#N/A</v>
      </c>
      <c r="AC15" s="175" t="e">
        <f t="shared" si="14"/>
        <v>#N/A</v>
      </c>
      <c r="AD15" s="225" t="e">
        <f t="shared" si="15"/>
        <v>#N/A</v>
      </c>
    </row>
    <row r="16" spans="1:30">
      <c r="A16" s="159">
        <v>37072</v>
      </c>
      <c r="B16" s="137">
        <f t="shared" si="0"/>
        <v>2</v>
      </c>
      <c r="C16" s="115" t="str">
        <f t="shared" si="1"/>
        <v>June2001</v>
      </c>
      <c r="D16" s="115">
        <f t="shared" si="2"/>
        <v>37043</v>
      </c>
      <c r="E16" s="154">
        <v>619</v>
      </c>
      <c r="J16" s="154">
        <f t="shared" si="3"/>
        <v>619</v>
      </c>
      <c r="K16" s="175"/>
      <c r="L16" s="175"/>
      <c r="M16" s="175"/>
      <c r="N16" s="175"/>
      <c r="O16" s="175"/>
      <c r="P16" s="225"/>
      <c r="R16" s="354">
        <v>37773</v>
      </c>
      <c r="S16" s="150">
        <f t="shared" si="4"/>
        <v>1239</v>
      </c>
      <c r="T16" s="175">
        <f t="shared" si="5"/>
        <v>7140</v>
      </c>
      <c r="U16" s="175" t="e">
        <f t="shared" si="6"/>
        <v>#N/A</v>
      </c>
      <c r="V16" s="175" t="e">
        <f t="shared" si="7"/>
        <v>#N/A</v>
      </c>
      <c r="W16" s="175" t="e">
        <f t="shared" si="8"/>
        <v>#N/A</v>
      </c>
      <c r="X16" s="175">
        <f t="shared" si="9"/>
        <v>8379</v>
      </c>
      <c r="Y16" s="175" t="e">
        <f t="shared" si="10"/>
        <v>#N/A</v>
      </c>
      <c r="Z16" s="175" t="e">
        <f t="shared" si="11"/>
        <v>#N/A</v>
      </c>
      <c r="AA16" s="175" t="e">
        <f t="shared" si="12"/>
        <v>#N/A</v>
      </c>
      <c r="AB16" s="175" t="e">
        <f t="shared" si="13"/>
        <v>#N/A</v>
      </c>
      <c r="AC16" s="175" t="e">
        <f t="shared" si="14"/>
        <v>#N/A</v>
      </c>
      <c r="AD16" s="225" t="e">
        <f t="shared" si="15"/>
        <v>#N/A</v>
      </c>
    </row>
    <row r="17" spans="1:30">
      <c r="A17" s="159">
        <v>37103</v>
      </c>
      <c r="B17" s="137">
        <f t="shared" si="0"/>
        <v>3</v>
      </c>
      <c r="C17" s="115" t="str">
        <f t="shared" si="1"/>
        <v>Sep2001</v>
      </c>
      <c r="D17" s="115">
        <f t="shared" si="2"/>
        <v>37135</v>
      </c>
      <c r="E17" s="154">
        <v>635</v>
      </c>
      <c r="J17" s="154">
        <f t="shared" si="3"/>
        <v>635</v>
      </c>
      <c r="K17" s="175"/>
      <c r="L17" s="175"/>
      <c r="M17" s="175"/>
      <c r="N17" s="175"/>
      <c r="O17" s="175"/>
      <c r="P17" s="225"/>
      <c r="R17" s="354">
        <v>37865</v>
      </c>
      <c r="S17" s="150">
        <f t="shared" si="4"/>
        <v>1339</v>
      </c>
      <c r="T17" s="175">
        <f t="shared" si="5"/>
        <v>7904</v>
      </c>
      <c r="U17" s="175" t="e">
        <f t="shared" si="6"/>
        <v>#N/A</v>
      </c>
      <c r="V17" s="175" t="e">
        <f t="shared" si="7"/>
        <v>#N/A</v>
      </c>
      <c r="W17" s="175" t="e">
        <f t="shared" si="8"/>
        <v>#N/A</v>
      </c>
      <c r="X17" s="175">
        <f t="shared" si="9"/>
        <v>9243</v>
      </c>
      <c r="Y17" s="175" t="e">
        <f t="shared" si="10"/>
        <v>#N/A</v>
      </c>
      <c r="Z17" s="175" t="e">
        <f t="shared" si="11"/>
        <v>#N/A</v>
      </c>
      <c r="AA17" s="175" t="e">
        <f t="shared" si="12"/>
        <v>#N/A</v>
      </c>
      <c r="AB17" s="175" t="e">
        <f t="shared" si="13"/>
        <v>#N/A</v>
      </c>
      <c r="AC17" s="175" t="e">
        <f t="shared" si="14"/>
        <v>#N/A</v>
      </c>
      <c r="AD17" s="225" t="e">
        <f t="shared" si="15"/>
        <v>#N/A</v>
      </c>
    </row>
    <row r="18" spans="1:30">
      <c r="A18" s="159">
        <v>37134</v>
      </c>
      <c r="B18" s="137">
        <f t="shared" si="0"/>
        <v>3</v>
      </c>
      <c r="C18" s="115" t="str">
        <f t="shared" si="1"/>
        <v>Sep2001</v>
      </c>
      <c r="D18" s="115">
        <f t="shared" si="2"/>
        <v>37135</v>
      </c>
      <c r="E18" s="154">
        <v>754</v>
      </c>
      <c r="J18" s="154">
        <f t="shared" si="3"/>
        <v>754</v>
      </c>
      <c r="K18" s="175"/>
      <c r="L18" s="175"/>
      <c r="M18" s="175"/>
      <c r="N18" s="175"/>
      <c r="O18" s="175"/>
      <c r="P18" s="225"/>
      <c r="R18" s="354">
        <v>37956</v>
      </c>
      <c r="S18" s="150">
        <f t="shared" si="4"/>
        <v>1194</v>
      </c>
      <c r="T18" s="175">
        <f t="shared" si="5"/>
        <v>6693</v>
      </c>
      <c r="U18" s="175" t="e">
        <f t="shared" si="6"/>
        <v>#N/A</v>
      </c>
      <c r="V18" s="175" t="e">
        <f t="shared" si="7"/>
        <v>#N/A</v>
      </c>
      <c r="W18" s="175" t="e">
        <f t="shared" si="8"/>
        <v>#N/A</v>
      </c>
      <c r="X18" s="175">
        <f t="shared" si="9"/>
        <v>7887</v>
      </c>
      <c r="Y18" s="175" t="e">
        <f t="shared" si="10"/>
        <v>#N/A</v>
      </c>
      <c r="Z18" s="175" t="e">
        <f t="shared" si="11"/>
        <v>#N/A</v>
      </c>
      <c r="AA18" s="175" t="e">
        <f t="shared" si="12"/>
        <v>#N/A</v>
      </c>
      <c r="AB18" s="175" t="e">
        <f t="shared" si="13"/>
        <v>#N/A</v>
      </c>
      <c r="AC18" s="175" t="e">
        <f t="shared" si="14"/>
        <v>#N/A</v>
      </c>
      <c r="AD18" s="225" t="e">
        <f t="shared" si="15"/>
        <v>#N/A</v>
      </c>
    </row>
    <row r="19" spans="1:30">
      <c r="A19" s="159">
        <v>37164</v>
      </c>
      <c r="B19" s="137">
        <f t="shared" si="0"/>
        <v>3</v>
      </c>
      <c r="C19" s="115" t="str">
        <f t="shared" si="1"/>
        <v>Sep2001</v>
      </c>
      <c r="D19" s="115">
        <f t="shared" si="2"/>
        <v>37135</v>
      </c>
      <c r="E19" s="154">
        <v>582</v>
      </c>
      <c r="J19" s="154">
        <f t="shared" si="3"/>
        <v>582</v>
      </c>
      <c r="K19" s="175"/>
      <c r="L19" s="175"/>
      <c r="M19" s="175"/>
      <c r="N19" s="175"/>
      <c r="O19" s="175"/>
      <c r="P19" s="225"/>
      <c r="R19" s="354">
        <v>38047</v>
      </c>
      <c r="S19" s="150">
        <f t="shared" si="4"/>
        <v>1168</v>
      </c>
      <c r="T19" s="175">
        <f t="shared" si="5"/>
        <v>6550</v>
      </c>
      <c r="U19" s="175" t="e">
        <f t="shared" si="6"/>
        <v>#N/A</v>
      </c>
      <c r="V19" s="175" t="e">
        <f t="shared" si="7"/>
        <v>#N/A</v>
      </c>
      <c r="W19" s="175" t="e">
        <f t="shared" si="8"/>
        <v>#N/A</v>
      </c>
      <c r="X19" s="175">
        <f t="shared" si="9"/>
        <v>7718</v>
      </c>
      <c r="Y19" s="175" t="e">
        <f t="shared" si="10"/>
        <v>#N/A</v>
      </c>
      <c r="Z19" s="175" t="e">
        <f t="shared" si="11"/>
        <v>#N/A</v>
      </c>
      <c r="AA19" s="175" t="e">
        <f t="shared" si="12"/>
        <v>#N/A</v>
      </c>
      <c r="AB19" s="175" t="e">
        <f t="shared" si="13"/>
        <v>#N/A</v>
      </c>
      <c r="AC19" s="175" t="e">
        <f t="shared" si="14"/>
        <v>#N/A</v>
      </c>
      <c r="AD19" s="225" t="e">
        <f t="shared" si="15"/>
        <v>#N/A</v>
      </c>
    </row>
    <row r="20" spans="1:30">
      <c r="A20" s="159">
        <v>37195</v>
      </c>
      <c r="B20" s="137">
        <f t="shared" si="0"/>
        <v>4</v>
      </c>
      <c r="C20" s="115" t="str">
        <f t="shared" si="1"/>
        <v>dec2001</v>
      </c>
      <c r="D20" s="115">
        <f t="shared" si="2"/>
        <v>37226</v>
      </c>
      <c r="E20" s="154">
        <v>654</v>
      </c>
      <c r="J20" s="154">
        <f t="shared" si="3"/>
        <v>654</v>
      </c>
      <c r="K20" s="175"/>
      <c r="L20" s="175"/>
      <c r="M20" s="175"/>
      <c r="N20" s="175"/>
      <c r="O20" s="175"/>
      <c r="P20" s="225"/>
      <c r="R20" s="354">
        <v>38139</v>
      </c>
      <c r="S20" s="150">
        <f t="shared" si="4"/>
        <v>1240</v>
      </c>
      <c r="T20" s="175">
        <f t="shared" si="5"/>
        <v>6964</v>
      </c>
      <c r="U20" s="175" t="e">
        <f t="shared" si="6"/>
        <v>#N/A</v>
      </c>
      <c r="V20" s="175" t="e">
        <f t="shared" si="7"/>
        <v>#N/A</v>
      </c>
      <c r="W20" s="175" t="e">
        <f t="shared" si="8"/>
        <v>#N/A</v>
      </c>
      <c r="X20" s="175">
        <f t="shared" si="9"/>
        <v>8204</v>
      </c>
      <c r="Y20" s="175" t="e">
        <f t="shared" si="10"/>
        <v>#N/A</v>
      </c>
      <c r="Z20" s="175" t="e">
        <f t="shared" si="11"/>
        <v>#N/A</v>
      </c>
      <c r="AA20" s="175" t="e">
        <f t="shared" si="12"/>
        <v>#N/A</v>
      </c>
      <c r="AB20" s="175" t="e">
        <f t="shared" si="13"/>
        <v>#N/A</v>
      </c>
      <c r="AC20" s="175" t="e">
        <f t="shared" si="14"/>
        <v>#N/A</v>
      </c>
      <c r="AD20" s="225" t="e">
        <f t="shared" si="15"/>
        <v>#N/A</v>
      </c>
    </row>
    <row r="21" spans="1:30">
      <c r="A21" s="159">
        <v>37225</v>
      </c>
      <c r="B21" s="137">
        <f t="shared" si="0"/>
        <v>4</v>
      </c>
      <c r="C21" s="115" t="str">
        <f t="shared" si="1"/>
        <v>dec2001</v>
      </c>
      <c r="D21" s="115">
        <f t="shared" si="2"/>
        <v>37226</v>
      </c>
      <c r="E21" s="154">
        <v>640</v>
      </c>
      <c r="F21" s="154">
        <v>1</v>
      </c>
      <c r="J21" s="154">
        <f t="shared" si="3"/>
        <v>641</v>
      </c>
      <c r="K21" s="175"/>
      <c r="L21" s="175"/>
      <c r="M21" s="175"/>
      <c r="N21" s="175"/>
      <c r="O21" s="175"/>
      <c r="P21" s="225"/>
      <c r="R21" s="354">
        <v>38231</v>
      </c>
      <c r="S21" s="150">
        <f t="shared" si="4"/>
        <v>1304</v>
      </c>
      <c r="T21" s="175">
        <f t="shared" si="5"/>
        <v>7563</v>
      </c>
      <c r="U21" s="175" t="e">
        <f t="shared" si="6"/>
        <v>#N/A</v>
      </c>
      <c r="V21" s="175" t="e">
        <f t="shared" si="7"/>
        <v>#N/A</v>
      </c>
      <c r="W21" s="175" t="e">
        <f t="shared" si="8"/>
        <v>#N/A</v>
      </c>
      <c r="X21" s="175">
        <f t="shared" si="9"/>
        <v>8867</v>
      </c>
      <c r="Y21" s="175" t="e">
        <f t="shared" si="10"/>
        <v>#N/A</v>
      </c>
      <c r="Z21" s="175" t="e">
        <f t="shared" si="11"/>
        <v>#N/A</v>
      </c>
      <c r="AA21" s="175" t="e">
        <f t="shared" si="12"/>
        <v>#N/A</v>
      </c>
      <c r="AB21" s="175" t="e">
        <f t="shared" si="13"/>
        <v>#N/A</v>
      </c>
      <c r="AC21" s="175" t="e">
        <f t="shared" si="14"/>
        <v>#N/A</v>
      </c>
      <c r="AD21" s="225" t="e">
        <f t="shared" si="15"/>
        <v>#N/A</v>
      </c>
    </row>
    <row r="22" spans="1:30">
      <c r="A22" s="159">
        <v>37256</v>
      </c>
      <c r="B22" s="137">
        <f t="shared" si="0"/>
        <v>4</v>
      </c>
      <c r="C22" s="115" t="str">
        <f t="shared" si="1"/>
        <v>dec2001</v>
      </c>
      <c r="D22" s="115">
        <f t="shared" si="2"/>
        <v>37226</v>
      </c>
      <c r="E22" s="154">
        <v>553</v>
      </c>
      <c r="J22" s="154">
        <f t="shared" si="3"/>
        <v>553</v>
      </c>
      <c r="K22" s="175"/>
      <c r="L22" s="175"/>
      <c r="M22" s="175"/>
      <c r="N22" s="175"/>
      <c r="O22" s="175"/>
      <c r="P22" s="225"/>
      <c r="R22" s="354">
        <v>38322</v>
      </c>
      <c r="S22" s="150">
        <f t="shared" si="4"/>
        <v>1253</v>
      </c>
      <c r="T22" s="175">
        <f t="shared" si="5"/>
        <v>6831</v>
      </c>
      <c r="U22" s="175" t="e">
        <f t="shared" si="6"/>
        <v>#N/A</v>
      </c>
      <c r="V22" s="175" t="e">
        <f t="shared" si="7"/>
        <v>#N/A</v>
      </c>
      <c r="W22" s="175" t="e">
        <f t="shared" si="8"/>
        <v>#N/A</v>
      </c>
      <c r="X22" s="175">
        <f t="shared" si="9"/>
        <v>8084</v>
      </c>
      <c r="Y22" s="175" t="e">
        <f t="shared" si="10"/>
        <v>#N/A</v>
      </c>
      <c r="Z22" s="175" t="e">
        <f t="shared" si="11"/>
        <v>#N/A</v>
      </c>
      <c r="AA22" s="175" t="e">
        <f t="shared" si="12"/>
        <v>#N/A</v>
      </c>
      <c r="AB22" s="175" t="e">
        <f t="shared" si="13"/>
        <v>#N/A</v>
      </c>
      <c r="AC22" s="175" t="e">
        <f t="shared" si="14"/>
        <v>#N/A</v>
      </c>
      <c r="AD22" s="225" t="e">
        <f t="shared" si="15"/>
        <v>#N/A</v>
      </c>
    </row>
    <row r="23" spans="1:30">
      <c r="A23" s="159">
        <v>37287</v>
      </c>
      <c r="B23" s="137">
        <f t="shared" si="0"/>
        <v>1</v>
      </c>
      <c r="C23" s="115" t="str">
        <f t="shared" si="1"/>
        <v>Mar2002</v>
      </c>
      <c r="D23" s="115">
        <f t="shared" si="2"/>
        <v>37316</v>
      </c>
      <c r="E23" s="154">
        <v>442</v>
      </c>
      <c r="F23" s="154">
        <v>1</v>
      </c>
      <c r="J23" s="154">
        <f t="shared" si="3"/>
        <v>443</v>
      </c>
      <c r="K23" s="175"/>
      <c r="L23" s="175"/>
      <c r="M23" s="175"/>
      <c r="N23" s="175"/>
      <c r="O23" s="175"/>
      <c r="P23" s="225"/>
      <c r="R23" s="354">
        <v>38412</v>
      </c>
      <c r="S23" s="150">
        <f t="shared" si="4"/>
        <v>1234</v>
      </c>
      <c r="T23" s="175">
        <f t="shared" si="5"/>
        <v>6490</v>
      </c>
      <c r="U23" s="175" t="e">
        <f t="shared" si="6"/>
        <v>#N/A</v>
      </c>
      <c r="V23" s="175" t="e">
        <f t="shared" si="7"/>
        <v>#N/A</v>
      </c>
      <c r="W23" s="175" t="e">
        <f t="shared" si="8"/>
        <v>#N/A</v>
      </c>
      <c r="X23" s="175">
        <f t="shared" si="9"/>
        <v>7724</v>
      </c>
      <c r="Y23" s="175" t="e">
        <f t="shared" si="10"/>
        <v>#N/A</v>
      </c>
      <c r="Z23" s="175" t="e">
        <f t="shared" si="11"/>
        <v>#N/A</v>
      </c>
      <c r="AA23" s="175" t="e">
        <f t="shared" si="12"/>
        <v>#N/A</v>
      </c>
      <c r="AB23" s="175" t="e">
        <f t="shared" si="13"/>
        <v>#N/A</v>
      </c>
      <c r="AC23" s="175" t="e">
        <f t="shared" si="14"/>
        <v>#N/A</v>
      </c>
      <c r="AD23" s="225" t="e">
        <f t="shared" si="15"/>
        <v>#N/A</v>
      </c>
    </row>
    <row r="24" spans="1:30">
      <c r="A24" s="159">
        <v>37315</v>
      </c>
      <c r="B24" s="137">
        <f t="shared" si="0"/>
        <v>1</v>
      </c>
      <c r="C24" s="115" t="str">
        <f t="shared" si="1"/>
        <v>Mar2002</v>
      </c>
      <c r="D24" s="115">
        <f t="shared" si="2"/>
        <v>37316</v>
      </c>
      <c r="E24" s="154">
        <v>542</v>
      </c>
      <c r="F24" s="154">
        <v>1</v>
      </c>
      <c r="J24" s="154">
        <f t="shared" si="3"/>
        <v>543</v>
      </c>
      <c r="K24" s="175"/>
      <c r="L24" s="175"/>
      <c r="M24" s="175"/>
      <c r="N24" s="175"/>
      <c r="O24" s="175"/>
      <c r="P24" s="225"/>
      <c r="R24" s="354">
        <v>38504</v>
      </c>
      <c r="S24" s="150">
        <f t="shared" si="4"/>
        <v>1514</v>
      </c>
      <c r="T24" s="175">
        <f t="shared" si="5"/>
        <v>7091</v>
      </c>
      <c r="U24" s="175" t="e">
        <f t="shared" si="6"/>
        <v>#N/A</v>
      </c>
      <c r="V24" s="175" t="e">
        <f t="shared" si="7"/>
        <v>#N/A</v>
      </c>
      <c r="W24" s="175" t="e">
        <f t="shared" si="8"/>
        <v>#N/A</v>
      </c>
      <c r="X24" s="175">
        <f t="shared" si="9"/>
        <v>8605</v>
      </c>
      <c r="Y24" s="175" t="e">
        <f t="shared" si="10"/>
        <v>#N/A</v>
      </c>
      <c r="Z24" s="175" t="e">
        <f t="shared" si="11"/>
        <v>#N/A</v>
      </c>
      <c r="AA24" s="175" t="e">
        <f t="shared" si="12"/>
        <v>#N/A</v>
      </c>
      <c r="AB24" s="175" t="e">
        <f t="shared" si="13"/>
        <v>#N/A</v>
      </c>
      <c r="AC24" s="175" t="e">
        <f t="shared" si="14"/>
        <v>#N/A</v>
      </c>
      <c r="AD24" s="225" t="e">
        <f t="shared" si="15"/>
        <v>#N/A</v>
      </c>
    </row>
    <row r="25" spans="1:30">
      <c r="A25" s="159">
        <v>37346</v>
      </c>
      <c r="B25" s="137">
        <f t="shared" si="0"/>
        <v>1</v>
      </c>
      <c r="C25" s="115" t="str">
        <f t="shared" si="1"/>
        <v>Mar2002</v>
      </c>
      <c r="D25" s="115">
        <f t="shared" si="2"/>
        <v>37316</v>
      </c>
      <c r="E25" s="154">
        <v>600</v>
      </c>
      <c r="J25" s="154">
        <f t="shared" si="3"/>
        <v>600</v>
      </c>
      <c r="K25" s="175"/>
      <c r="L25" s="175"/>
      <c r="M25" s="175"/>
      <c r="N25" s="175"/>
      <c r="O25" s="175"/>
      <c r="P25" s="225"/>
      <c r="R25" s="354">
        <v>38596</v>
      </c>
      <c r="S25" s="150">
        <f t="shared" si="4"/>
        <v>1535</v>
      </c>
      <c r="T25" s="175">
        <f t="shared" si="5"/>
        <v>7222</v>
      </c>
      <c r="U25" s="175" t="e">
        <f t="shared" si="6"/>
        <v>#N/A</v>
      </c>
      <c r="V25" s="175" t="e">
        <f t="shared" si="7"/>
        <v>#N/A</v>
      </c>
      <c r="W25" s="175" t="e">
        <f t="shared" si="8"/>
        <v>#N/A</v>
      </c>
      <c r="X25" s="175">
        <f t="shared" si="9"/>
        <v>8757</v>
      </c>
      <c r="Y25" s="175" t="e">
        <f t="shared" si="10"/>
        <v>#N/A</v>
      </c>
      <c r="Z25" s="175" t="e">
        <f t="shared" si="11"/>
        <v>#N/A</v>
      </c>
      <c r="AA25" s="175" t="e">
        <f t="shared" si="12"/>
        <v>#N/A</v>
      </c>
      <c r="AB25" s="175" t="e">
        <f t="shared" si="13"/>
        <v>#N/A</v>
      </c>
      <c r="AC25" s="175" t="e">
        <f t="shared" si="14"/>
        <v>#N/A</v>
      </c>
      <c r="AD25" s="225" t="e">
        <f t="shared" si="15"/>
        <v>#N/A</v>
      </c>
    </row>
    <row r="26" spans="1:30">
      <c r="A26" s="159">
        <v>37376</v>
      </c>
      <c r="B26" s="137">
        <f t="shared" si="0"/>
        <v>2</v>
      </c>
      <c r="C26" s="115" t="str">
        <f t="shared" si="1"/>
        <v>June2002</v>
      </c>
      <c r="D26" s="115">
        <f t="shared" si="2"/>
        <v>37408</v>
      </c>
      <c r="E26" s="154">
        <v>491</v>
      </c>
      <c r="J26" s="154">
        <f t="shared" si="3"/>
        <v>491</v>
      </c>
      <c r="K26" s="175"/>
      <c r="L26" s="175"/>
      <c r="M26" s="175"/>
      <c r="N26" s="175"/>
      <c r="O26" s="175"/>
      <c r="P26" s="225"/>
      <c r="R26" s="354">
        <v>38687</v>
      </c>
      <c r="S26" s="150">
        <f t="shared" si="4"/>
        <v>1318</v>
      </c>
      <c r="T26" s="175">
        <f t="shared" si="5"/>
        <v>6760</v>
      </c>
      <c r="U26" s="175" t="e">
        <f t="shared" si="6"/>
        <v>#N/A</v>
      </c>
      <c r="V26" s="175" t="e">
        <f t="shared" si="7"/>
        <v>#N/A</v>
      </c>
      <c r="W26" s="175" t="e">
        <f t="shared" si="8"/>
        <v>#N/A</v>
      </c>
      <c r="X26" s="175">
        <f t="shared" si="9"/>
        <v>8078</v>
      </c>
      <c r="Y26" s="175" t="e">
        <f t="shared" si="10"/>
        <v>#N/A</v>
      </c>
      <c r="Z26" s="175" t="e">
        <f t="shared" si="11"/>
        <v>#N/A</v>
      </c>
      <c r="AA26" s="175" t="e">
        <f t="shared" si="12"/>
        <v>#N/A</v>
      </c>
      <c r="AB26" s="175" t="e">
        <f t="shared" si="13"/>
        <v>#N/A</v>
      </c>
      <c r="AC26" s="175" t="e">
        <f t="shared" si="14"/>
        <v>#N/A</v>
      </c>
      <c r="AD26" s="225" t="e">
        <f t="shared" si="15"/>
        <v>#N/A</v>
      </c>
    </row>
    <row r="27" spans="1:30">
      <c r="A27" s="159">
        <v>37407</v>
      </c>
      <c r="B27" s="137">
        <f t="shared" si="0"/>
        <v>2</v>
      </c>
      <c r="C27" s="115" t="str">
        <f t="shared" si="1"/>
        <v>June2002</v>
      </c>
      <c r="D27" s="115">
        <f t="shared" si="2"/>
        <v>37408</v>
      </c>
      <c r="E27" s="154">
        <v>552</v>
      </c>
      <c r="F27" s="154">
        <v>1</v>
      </c>
      <c r="J27" s="154">
        <f t="shared" si="3"/>
        <v>553</v>
      </c>
      <c r="K27" s="175"/>
      <c r="L27" s="175"/>
      <c r="M27" s="175"/>
      <c r="N27" s="175"/>
      <c r="O27" s="175"/>
      <c r="P27" s="225"/>
      <c r="R27" s="354">
        <v>38777</v>
      </c>
      <c r="S27" s="150">
        <f t="shared" si="4"/>
        <v>1231</v>
      </c>
      <c r="T27" s="175">
        <f t="shared" si="5"/>
        <v>6757</v>
      </c>
      <c r="U27" s="175" t="e">
        <f t="shared" si="6"/>
        <v>#N/A</v>
      </c>
      <c r="V27" s="175" t="e">
        <f t="shared" si="7"/>
        <v>#N/A</v>
      </c>
      <c r="W27" s="175" t="e">
        <f t="shared" si="8"/>
        <v>#N/A</v>
      </c>
      <c r="X27" s="175">
        <f t="shared" si="9"/>
        <v>7988</v>
      </c>
      <c r="Y27" s="175" t="e">
        <f t="shared" si="10"/>
        <v>#N/A</v>
      </c>
      <c r="Z27" s="175" t="e">
        <f t="shared" si="11"/>
        <v>#N/A</v>
      </c>
      <c r="AA27" s="175" t="e">
        <f t="shared" si="12"/>
        <v>#N/A</v>
      </c>
      <c r="AB27" s="175" t="e">
        <f t="shared" si="13"/>
        <v>#N/A</v>
      </c>
      <c r="AC27" s="175" t="e">
        <f t="shared" si="14"/>
        <v>#N/A</v>
      </c>
      <c r="AD27" s="225" t="e">
        <f t="shared" si="15"/>
        <v>#N/A</v>
      </c>
    </row>
    <row r="28" spans="1:30">
      <c r="A28" s="159">
        <v>37437</v>
      </c>
      <c r="B28" s="137">
        <f t="shared" si="0"/>
        <v>2</v>
      </c>
      <c r="C28" s="115" t="str">
        <f t="shared" si="1"/>
        <v>June2002</v>
      </c>
      <c r="D28" s="115">
        <f t="shared" si="2"/>
        <v>37408</v>
      </c>
      <c r="E28" s="154">
        <v>525</v>
      </c>
      <c r="J28" s="154">
        <f t="shared" si="3"/>
        <v>525</v>
      </c>
      <c r="K28" s="175"/>
      <c r="L28" s="175"/>
      <c r="M28" s="175"/>
      <c r="N28" s="175"/>
      <c r="O28" s="175"/>
      <c r="P28" s="225"/>
      <c r="R28" s="354">
        <v>38869</v>
      </c>
      <c r="S28" s="150">
        <f t="shared" si="4"/>
        <v>1473</v>
      </c>
      <c r="T28" s="175">
        <f t="shared" si="5"/>
        <v>7615</v>
      </c>
      <c r="U28" s="175" t="e">
        <f t="shared" si="6"/>
        <v>#N/A</v>
      </c>
      <c r="V28" s="175" t="e">
        <f t="shared" si="7"/>
        <v>#N/A</v>
      </c>
      <c r="W28" s="175" t="e">
        <f t="shared" si="8"/>
        <v>#N/A</v>
      </c>
      <c r="X28" s="175">
        <f t="shared" si="9"/>
        <v>9088</v>
      </c>
      <c r="Y28" s="175" t="e">
        <f t="shared" si="10"/>
        <v>#N/A</v>
      </c>
      <c r="Z28" s="175" t="e">
        <f t="shared" si="11"/>
        <v>#N/A</v>
      </c>
      <c r="AA28" s="175" t="e">
        <f t="shared" si="12"/>
        <v>#N/A</v>
      </c>
      <c r="AB28" s="175" t="e">
        <f t="shared" si="13"/>
        <v>#N/A</v>
      </c>
      <c r="AC28" s="175" t="e">
        <f t="shared" si="14"/>
        <v>#N/A</v>
      </c>
      <c r="AD28" s="225" t="e">
        <f t="shared" si="15"/>
        <v>#N/A</v>
      </c>
    </row>
    <row r="29" spans="1:30">
      <c r="A29" s="159">
        <v>37468</v>
      </c>
      <c r="B29" s="137">
        <f t="shared" si="0"/>
        <v>3</v>
      </c>
      <c r="C29" s="115" t="str">
        <f t="shared" si="1"/>
        <v>Sep2002</v>
      </c>
      <c r="D29" s="115">
        <f t="shared" si="2"/>
        <v>37500</v>
      </c>
      <c r="E29" s="154">
        <v>509</v>
      </c>
      <c r="F29" s="154">
        <v>2641</v>
      </c>
      <c r="J29" s="154">
        <f t="shared" si="3"/>
        <v>3150</v>
      </c>
      <c r="K29" s="175"/>
      <c r="L29" s="175"/>
      <c r="M29" s="175"/>
      <c r="N29" s="175"/>
      <c r="O29" s="175"/>
      <c r="P29" s="225"/>
      <c r="R29" s="354">
        <v>38961</v>
      </c>
      <c r="S29" s="150">
        <f t="shared" si="4"/>
        <v>1575</v>
      </c>
      <c r="T29" s="175">
        <f t="shared" si="5"/>
        <v>7991</v>
      </c>
      <c r="U29" s="175" t="e">
        <f t="shared" si="6"/>
        <v>#N/A</v>
      </c>
      <c r="V29" s="175" t="e">
        <f t="shared" si="7"/>
        <v>#N/A</v>
      </c>
      <c r="W29" s="175" t="e">
        <f t="shared" si="8"/>
        <v>#N/A</v>
      </c>
      <c r="X29" s="175">
        <f t="shared" si="9"/>
        <v>9566</v>
      </c>
      <c r="Y29" s="175" t="e">
        <f t="shared" si="10"/>
        <v>#N/A</v>
      </c>
      <c r="Z29" s="175" t="e">
        <f t="shared" si="11"/>
        <v>#N/A</v>
      </c>
      <c r="AA29" s="175" t="e">
        <f t="shared" si="12"/>
        <v>#N/A</v>
      </c>
      <c r="AB29" s="175" t="e">
        <f t="shared" si="13"/>
        <v>#N/A</v>
      </c>
      <c r="AC29" s="175" t="e">
        <f t="shared" si="14"/>
        <v>#N/A</v>
      </c>
      <c r="AD29" s="225" t="e">
        <f t="shared" si="15"/>
        <v>#N/A</v>
      </c>
    </row>
    <row r="30" spans="1:30">
      <c r="A30" s="159">
        <v>37499</v>
      </c>
      <c r="B30" s="137">
        <f t="shared" si="0"/>
        <v>3</v>
      </c>
      <c r="C30" s="115" t="str">
        <f t="shared" si="1"/>
        <v>Sep2002</v>
      </c>
      <c r="D30" s="115">
        <f t="shared" si="2"/>
        <v>37500</v>
      </c>
      <c r="E30" s="154">
        <v>558</v>
      </c>
      <c r="F30" s="154">
        <v>2718</v>
      </c>
      <c r="J30" s="154">
        <f t="shared" si="3"/>
        <v>3276</v>
      </c>
      <c r="K30" s="175"/>
      <c r="L30" s="175"/>
      <c r="M30" s="175"/>
      <c r="N30" s="175"/>
      <c r="O30" s="175"/>
      <c r="P30" s="225"/>
      <c r="R30" s="354">
        <v>39052</v>
      </c>
      <c r="S30" s="150">
        <f t="shared" si="4"/>
        <v>1499</v>
      </c>
      <c r="T30" s="175">
        <f t="shared" si="5"/>
        <v>7494</v>
      </c>
      <c r="U30" s="175" t="e">
        <f t="shared" si="6"/>
        <v>#N/A</v>
      </c>
      <c r="V30" s="175" t="e">
        <f t="shared" si="7"/>
        <v>#N/A</v>
      </c>
      <c r="W30" s="175" t="e">
        <f t="shared" si="8"/>
        <v>#N/A</v>
      </c>
      <c r="X30" s="175">
        <f t="shared" si="9"/>
        <v>8993</v>
      </c>
      <c r="Y30" s="175" t="e">
        <f t="shared" si="10"/>
        <v>#N/A</v>
      </c>
      <c r="Z30" s="175" t="e">
        <f t="shared" si="11"/>
        <v>#N/A</v>
      </c>
      <c r="AA30" s="175" t="e">
        <f t="shared" si="12"/>
        <v>#N/A</v>
      </c>
      <c r="AB30" s="175" t="e">
        <f t="shared" si="13"/>
        <v>#N/A</v>
      </c>
      <c r="AC30" s="175" t="e">
        <f t="shared" si="14"/>
        <v>#N/A</v>
      </c>
      <c r="AD30" s="225" t="e">
        <f t="shared" si="15"/>
        <v>#N/A</v>
      </c>
    </row>
    <row r="31" spans="1:30">
      <c r="A31" s="159">
        <v>37529</v>
      </c>
      <c r="B31" s="137">
        <f t="shared" si="0"/>
        <v>3</v>
      </c>
      <c r="C31" s="115" t="str">
        <f t="shared" si="1"/>
        <v>Sep2002</v>
      </c>
      <c r="D31" s="115">
        <f t="shared" si="2"/>
        <v>37500</v>
      </c>
      <c r="E31" s="154">
        <v>420</v>
      </c>
      <c r="F31" s="154">
        <v>2410</v>
      </c>
      <c r="J31" s="154">
        <f t="shared" si="3"/>
        <v>2830</v>
      </c>
      <c r="K31" s="175"/>
      <c r="L31" s="175"/>
      <c r="M31" s="175"/>
      <c r="N31" s="175"/>
      <c r="O31" s="175"/>
      <c r="P31" s="225"/>
      <c r="R31" s="354">
        <v>39142</v>
      </c>
      <c r="S31" s="150">
        <f t="shared" si="4"/>
        <v>1484</v>
      </c>
      <c r="T31" s="175">
        <f t="shared" si="5"/>
        <v>7554</v>
      </c>
      <c r="U31" s="175">
        <f t="shared" si="6"/>
        <v>1</v>
      </c>
      <c r="V31" s="175" t="e">
        <f t="shared" si="7"/>
        <v>#N/A</v>
      </c>
      <c r="W31" s="175" t="e">
        <f t="shared" si="8"/>
        <v>#N/A</v>
      </c>
      <c r="X31" s="175">
        <f t="shared" si="9"/>
        <v>9039</v>
      </c>
      <c r="Y31" s="175" t="e">
        <f t="shared" si="10"/>
        <v>#N/A</v>
      </c>
      <c r="Z31" s="175" t="e">
        <f t="shared" si="11"/>
        <v>#N/A</v>
      </c>
      <c r="AA31" s="175" t="e">
        <f t="shared" si="12"/>
        <v>#N/A</v>
      </c>
      <c r="AB31" s="175" t="e">
        <f t="shared" si="13"/>
        <v>#N/A</v>
      </c>
      <c r="AC31" s="175" t="e">
        <f t="shared" si="14"/>
        <v>#N/A</v>
      </c>
      <c r="AD31" s="225" t="e">
        <f t="shared" si="15"/>
        <v>#N/A</v>
      </c>
    </row>
    <row r="32" spans="1:30">
      <c r="A32" s="159">
        <v>37560</v>
      </c>
      <c r="B32" s="137">
        <f t="shared" si="0"/>
        <v>4</v>
      </c>
      <c r="C32" s="115" t="str">
        <f t="shared" si="1"/>
        <v>dec2002</v>
      </c>
      <c r="D32" s="115">
        <f t="shared" si="2"/>
        <v>37591</v>
      </c>
      <c r="E32" s="154">
        <v>460</v>
      </c>
      <c r="F32" s="154">
        <v>2496</v>
      </c>
      <c r="J32" s="154">
        <f t="shared" si="3"/>
        <v>2956</v>
      </c>
      <c r="K32" s="175"/>
      <c r="L32" s="175"/>
      <c r="M32" s="175"/>
      <c r="N32" s="175"/>
      <c r="O32" s="175"/>
      <c r="P32" s="225"/>
      <c r="R32" s="354">
        <v>39234</v>
      </c>
      <c r="S32" s="150">
        <f t="shared" si="4"/>
        <v>1795</v>
      </c>
      <c r="T32" s="175">
        <f t="shared" si="5"/>
        <v>8204</v>
      </c>
      <c r="U32" s="175" t="e">
        <f t="shared" si="6"/>
        <v>#N/A</v>
      </c>
      <c r="V32" s="175">
        <f t="shared" si="7"/>
        <v>1</v>
      </c>
      <c r="W32" s="175" t="e">
        <f t="shared" si="8"/>
        <v>#N/A</v>
      </c>
      <c r="X32" s="175">
        <f t="shared" si="9"/>
        <v>10000</v>
      </c>
      <c r="Y32" s="175" t="e">
        <f t="shared" si="10"/>
        <v>#N/A</v>
      </c>
      <c r="Z32" s="175" t="e">
        <f t="shared" si="11"/>
        <v>#N/A</v>
      </c>
      <c r="AA32" s="175" t="e">
        <f t="shared" si="12"/>
        <v>#N/A</v>
      </c>
      <c r="AB32" s="175" t="e">
        <f t="shared" si="13"/>
        <v>#N/A</v>
      </c>
      <c r="AC32" s="175" t="e">
        <f t="shared" si="14"/>
        <v>#N/A</v>
      </c>
      <c r="AD32" s="225" t="e">
        <f t="shared" si="15"/>
        <v>#N/A</v>
      </c>
    </row>
    <row r="33" spans="1:30">
      <c r="A33" s="159">
        <v>37590</v>
      </c>
      <c r="B33" s="137">
        <f t="shared" si="0"/>
        <v>4</v>
      </c>
      <c r="C33" s="115" t="str">
        <f t="shared" si="1"/>
        <v>dec2002</v>
      </c>
      <c r="D33" s="115">
        <f t="shared" si="2"/>
        <v>37591</v>
      </c>
      <c r="E33" s="154">
        <v>418</v>
      </c>
      <c r="F33" s="154">
        <v>2391</v>
      </c>
      <c r="J33" s="154">
        <f t="shared" si="3"/>
        <v>2809</v>
      </c>
      <c r="K33" s="175"/>
      <c r="L33" s="175"/>
      <c r="M33" s="175"/>
      <c r="N33" s="175"/>
      <c r="O33" s="175"/>
      <c r="P33" s="225"/>
      <c r="R33" s="354">
        <v>39326</v>
      </c>
      <c r="S33" s="150">
        <f t="shared" si="4"/>
        <v>1913</v>
      </c>
      <c r="T33" s="175">
        <f t="shared" si="5"/>
        <v>8963</v>
      </c>
      <c r="U33" s="175" t="e">
        <f t="shared" si="6"/>
        <v>#N/A</v>
      </c>
      <c r="V33" s="175" t="e">
        <f t="shared" si="7"/>
        <v>#N/A</v>
      </c>
      <c r="W33" s="175" t="e">
        <f t="shared" si="8"/>
        <v>#N/A</v>
      </c>
      <c r="X33" s="175">
        <f t="shared" si="9"/>
        <v>10876</v>
      </c>
      <c r="Y33" s="175" t="e">
        <f t="shared" si="10"/>
        <v>#N/A</v>
      </c>
      <c r="Z33" s="175" t="e">
        <f t="shared" si="11"/>
        <v>#N/A</v>
      </c>
      <c r="AA33" s="175" t="e">
        <f t="shared" si="12"/>
        <v>#N/A</v>
      </c>
      <c r="AB33" s="175" t="e">
        <f t="shared" si="13"/>
        <v>#N/A</v>
      </c>
      <c r="AC33" s="175" t="e">
        <f t="shared" si="14"/>
        <v>#N/A</v>
      </c>
      <c r="AD33" s="225" t="e">
        <f t="shared" si="15"/>
        <v>#N/A</v>
      </c>
    </row>
    <row r="34" spans="1:30">
      <c r="A34" s="159">
        <v>37621</v>
      </c>
      <c r="B34" s="137">
        <f t="shared" si="0"/>
        <v>4</v>
      </c>
      <c r="C34" s="115" t="str">
        <f t="shared" si="1"/>
        <v>dec2002</v>
      </c>
      <c r="D34" s="115">
        <f t="shared" si="2"/>
        <v>37591</v>
      </c>
      <c r="E34" s="154">
        <v>374</v>
      </c>
      <c r="F34" s="154">
        <v>1963</v>
      </c>
      <c r="J34" s="154">
        <f t="shared" si="3"/>
        <v>2337</v>
      </c>
      <c r="K34" s="175"/>
      <c r="L34" s="175"/>
      <c r="M34" s="175"/>
      <c r="N34" s="175"/>
      <c r="O34" s="175"/>
      <c r="P34" s="225"/>
      <c r="R34" s="354">
        <v>39417</v>
      </c>
      <c r="S34" s="150">
        <f t="shared" si="4"/>
        <v>1968</v>
      </c>
      <c r="T34" s="175">
        <f t="shared" si="5"/>
        <v>8409</v>
      </c>
      <c r="U34" s="175">
        <f t="shared" si="6"/>
        <v>428</v>
      </c>
      <c r="V34" s="175">
        <f t="shared" si="7"/>
        <v>299</v>
      </c>
      <c r="W34" s="175">
        <f t="shared" si="8"/>
        <v>346</v>
      </c>
      <c r="X34" s="175">
        <f t="shared" si="9"/>
        <v>11450</v>
      </c>
      <c r="Y34" s="175" t="e">
        <f t="shared" si="10"/>
        <v>#N/A</v>
      </c>
      <c r="Z34" s="175" t="e">
        <f t="shared" si="11"/>
        <v>#N/A</v>
      </c>
      <c r="AA34" s="175" t="e">
        <f t="shared" si="12"/>
        <v>#N/A</v>
      </c>
      <c r="AB34" s="175" t="e">
        <f t="shared" si="13"/>
        <v>#N/A</v>
      </c>
      <c r="AC34" s="175" t="e">
        <f t="shared" si="14"/>
        <v>#N/A</v>
      </c>
      <c r="AD34" s="225" t="e">
        <f t="shared" si="15"/>
        <v>#N/A</v>
      </c>
    </row>
    <row r="35" spans="1:30">
      <c r="A35" s="159">
        <v>37652</v>
      </c>
      <c r="B35" s="137">
        <f t="shared" si="0"/>
        <v>1</v>
      </c>
      <c r="C35" s="115" t="str">
        <f t="shared" si="1"/>
        <v>Mar2003</v>
      </c>
      <c r="D35" s="115">
        <f t="shared" si="2"/>
        <v>37681</v>
      </c>
      <c r="E35" s="154">
        <v>295</v>
      </c>
      <c r="F35" s="154">
        <v>1915</v>
      </c>
      <c r="J35" s="154">
        <f t="shared" si="3"/>
        <v>2210</v>
      </c>
      <c r="K35" s="175"/>
      <c r="L35" s="175"/>
      <c r="M35" s="175"/>
      <c r="N35" s="175"/>
      <c r="O35" s="175"/>
      <c r="P35" s="225"/>
      <c r="R35" s="354">
        <v>39508</v>
      </c>
      <c r="S35" s="150">
        <f t="shared" si="4"/>
        <v>2019</v>
      </c>
      <c r="T35" s="175">
        <f t="shared" si="5"/>
        <v>8395</v>
      </c>
      <c r="U35" s="175">
        <f t="shared" si="6"/>
        <v>636</v>
      </c>
      <c r="V35" s="175">
        <f t="shared" si="7"/>
        <v>429</v>
      </c>
      <c r="W35" s="175">
        <f t="shared" si="8"/>
        <v>325</v>
      </c>
      <c r="X35" s="175">
        <f t="shared" si="9"/>
        <v>11804</v>
      </c>
      <c r="Y35" s="175" t="e">
        <f t="shared" si="10"/>
        <v>#N/A</v>
      </c>
      <c r="Z35" s="175" t="e">
        <f t="shared" si="11"/>
        <v>#N/A</v>
      </c>
      <c r="AA35" s="175" t="e">
        <f t="shared" si="12"/>
        <v>#N/A</v>
      </c>
      <c r="AB35" s="175" t="e">
        <f t="shared" si="13"/>
        <v>#N/A</v>
      </c>
      <c r="AC35" s="175" t="e">
        <f t="shared" si="14"/>
        <v>#N/A</v>
      </c>
      <c r="AD35" s="225" t="e">
        <f t="shared" si="15"/>
        <v>#N/A</v>
      </c>
    </row>
    <row r="36" spans="1:30">
      <c r="A36" s="159">
        <v>37680</v>
      </c>
      <c r="B36" s="137">
        <f t="shared" si="0"/>
        <v>1</v>
      </c>
      <c r="C36" s="115" t="str">
        <f t="shared" si="1"/>
        <v>Mar2003</v>
      </c>
      <c r="D36" s="115">
        <f t="shared" si="2"/>
        <v>37681</v>
      </c>
      <c r="E36" s="154">
        <v>384</v>
      </c>
      <c r="F36" s="154">
        <v>2119</v>
      </c>
      <c r="J36" s="154">
        <f t="shared" ref="J36:J67" si="16">E36+F36+G36+H36+I36</f>
        <v>2503</v>
      </c>
      <c r="K36" s="175"/>
      <c r="L36" s="175"/>
      <c r="M36" s="175"/>
      <c r="N36" s="175"/>
      <c r="O36" s="175"/>
      <c r="P36" s="225"/>
      <c r="R36" s="354">
        <v>39600</v>
      </c>
      <c r="S36" s="150">
        <f t="shared" si="4"/>
        <v>2400</v>
      </c>
      <c r="T36" s="175">
        <f t="shared" si="5"/>
        <v>9882</v>
      </c>
      <c r="U36" s="175">
        <f t="shared" si="6"/>
        <v>812</v>
      </c>
      <c r="V36" s="175">
        <f t="shared" si="7"/>
        <v>647</v>
      </c>
      <c r="W36" s="175">
        <f t="shared" si="8"/>
        <v>531</v>
      </c>
      <c r="X36" s="175">
        <f t="shared" si="9"/>
        <v>14272</v>
      </c>
      <c r="Y36" s="175" t="e">
        <f t="shared" si="10"/>
        <v>#N/A</v>
      </c>
      <c r="Z36" s="175" t="e">
        <f t="shared" si="11"/>
        <v>#N/A</v>
      </c>
      <c r="AA36" s="175" t="e">
        <f t="shared" si="12"/>
        <v>#N/A</v>
      </c>
      <c r="AB36" s="175" t="e">
        <f t="shared" si="13"/>
        <v>#N/A</v>
      </c>
      <c r="AC36" s="175" t="e">
        <f t="shared" si="14"/>
        <v>#N/A</v>
      </c>
      <c r="AD36" s="225" t="e">
        <f t="shared" si="15"/>
        <v>#N/A</v>
      </c>
    </row>
    <row r="37" spans="1:30">
      <c r="A37" s="159">
        <v>37711</v>
      </c>
      <c r="B37" s="137">
        <f t="shared" si="0"/>
        <v>1</v>
      </c>
      <c r="C37" s="115" t="str">
        <f t="shared" si="1"/>
        <v>Mar2003</v>
      </c>
      <c r="D37" s="115">
        <f t="shared" si="2"/>
        <v>37681</v>
      </c>
      <c r="E37" s="154">
        <v>427</v>
      </c>
      <c r="F37" s="154">
        <v>2220</v>
      </c>
      <c r="J37" s="154">
        <f t="shared" si="16"/>
        <v>2647</v>
      </c>
      <c r="K37" s="175"/>
      <c r="L37" s="175"/>
      <c r="M37" s="175"/>
      <c r="N37" s="175"/>
      <c r="O37" s="175"/>
      <c r="P37" s="225"/>
      <c r="R37" s="354">
        <v>39692</v>
      </c>
      <c r="S37" s="150">
        <f t="shared" si="4"/>
        <v>2432</v>
      </c>
      <c r="T37" s="175">
        <f t="shared" si="5"/>
        <v>9966</v>
      </c>
      <c r="U37" s="175">
        <f t="shared" si="6"/>
        <v>900</v>
      </c>
      <c r="V37" s="175">
        <f t="shared" si="7"/>
        <v>826</v>
      </c>
      <c r="W37" s="175">
        <f t="shared" si="8"/>
        <v>602</v>
      </c>
      <c r="X37" s="175">
        <f t="shared" si="9"/>
        <v>14726</v>
      </c>
      <c r="Y37" s="175" t="e">
        <f t="shared" si="10"/>
        <v>#N/A</v>
      </c>
      <c r="Z37" s="175" t="e">
        <f t="shared" si="11"/>
        <v>#N/A</v>
      </c>
      <c r="AA37" s="175" t="e">
        <f t="shared" si="12"/>
        <v>#N/A</v>
      </c>
      <c r="AB37" s="175" t="e">
        <f t="shared" si="13"/>
        <v>#N/A</v>
      </c>
      <c r="AC37" s="175" t="e">
        <f t="shared" si="14"/>
        <v>#N/A</v>
      </c>
      <c r="AD37" s="225" t="e">
        <f t="shared" si="15"/>
        <v>#N/A</v>
      </c>
    </row>
    <row r="38" spans="1:30">
      <c r="A38" s="159">
        <v>37741</v>
      </c>
      <c r="B38" s="137">
        <f t="shared" si="0"/>
        <v>2</v>
      </c>
      <c r="C38" s="115" t="str">
        <f t="shared" si="1"/>
        <v>June2003</v>
      </c>
      <c r="D38" s="115">
        <f t="shared" si="2"/>
        <v>37773</v>
      </c>
      <c r="E38" s="154">
        <v>313</v>
      </c>
      <c r="F38" s="154">
        <v>2005</v>
      </c>
      <c r="J38" s="154">
        <f t="shared" si="16"/>
        <v>2318</v>
      </c>
      <c r="K38" s="175"/>
      <c r="L38" s="175"/>
      <c r="M38" s="175"/>
      <c r="N38" s="175"/>
      <c r="O38" s="175"/>
      <c r="P38" s="225"/>
      <c r="R38" s="354">
        <v>39783</v>
      </c>
      <c r="S38" s="150">
        <f t="shared" si="4"/>
        <v>2264</v>
      </c>
      <c r="T38" s="175">
        <f t="shared" si="5"/>
        <v>9408</v>
      </c>
      <c r="U38" s="175">
        <f t="shared" si="6"/>
        <v>747</v>
      </c>
      <c r="V38" s="175">
        <f t="shared" si="7"/>
        <v>760</v>
      </c>
      <c r="W38" s="175">
        <f t="shared" si="8"/>
        <v>629</v>
      </c>
      <c r="X38" s="175">
        <f t="shared" si="9"/>
        <v>13808</v>
      </c>
      <c r="Y38" s="175" t="e">
        <f t="shared" si="10"/>
        <v>#N/A</v>
      </c>
      <c r="Z38" s="175" t="e">
        <f t="shared" si="11"/>
        <v>#N/A</v>
      </c>
      <c r="AA38" s="175" t="e">
        <f t="shared" si="12"/>
        <v>#N/A</v>
      </c>
      <c r="AB38" s="175" t="e">
        <f t="shared" si="13"/>
        <v>#N/A</v>
      </c>
      <c r="AC38" s="175" t="e">
        <f t="shared" si="14"/>
        <v>#N/A</v>
      </c>
      <c r="AD38" s="225" t="e">
        <f t="shared" si="15"/>
        <v>#N/A</v>
      </c>
    </row>
    <row r="39" spans="1:30">
      <c r="A39" s="159">
        <v>37772</v>
      </c>
      <c r="B39" s="137">
        <f t="shared" si="0"/>
        <v>2</v>
      </c>
      <c r="C39" s="115" t="str">
        <f t="shared" si="1"/>
        <v>June2003</v>
      </c>
      <c r="D39" s="115">
        <f t="shared" si="2"/>
        <v>37773</v>
      </c>
      <c r="E39" s="154">
        <v>489</v>
      </c>
      <c r="F39" s="154">
        <v>2611</v>
      </c>
      <c r="J39" s="154">
        <f t="shared" si="16"/>
        <v>3100</v>
      </c>
      <c r="K39" s="175"/>
      <c r="L39" s="175"/>
      <c r="M39" s="175"/>
      <c r="N39" s="175"/>
      <c r="O39" s="175"/>
      <c r="P39" s="225"/>
      <c r="R39" s="354">
        <v>39873</v>
      </c>
      <c r="S39" s="150">
        <f t="shared" si="4"/>
        <v>2426</v>
      </c>
      <c r="T39" s="175">
        <f t="shared" si="5"/>
        <v>9832</v>
      </c>
      <c r="U39" s="175">
        <f t="shared" si="6"/>
        <v>684</v>
      </c>
      <c r="V39" s="175">
        <f t="shared" si="7"/>
        <v>661</v>
      </c>
      <c r="W39" s="175">
        <f t="shared" si="8"/>
        <v>526</v>
      </c>
      <c r="X39" s="175">
        <f t="shared" si="9"/>
        <v>14129</v>
      </c>
      <c r="Y39" s="175" t="e">
        <f t="shared" si="10"/>
        <v>#N/A</v>
      </c>
      <c r="Z39" s="175" t="e">
        <f t="shared" si="11"/>
        <v>#N/A</v>
      </c>
      <c r="AA39" s="175" t="e">
        <f t="shared" si="12"/>
        <v>#N/A</v>
      </c>
      <c r="AB39" s="175" t="e">
        <f t="shared" si="13"/>
        <v>#N/A</v>
      </c>
      <c r="AC39" s="175" t="e">
        <f t="shared" si="14"/>
        <v>#N/A</v>
      </c>
      <c r="AD39" s="225" t="e">
        <f t="shared" si="15"/>
        <v>#N/A</v>
      </c>
    </row>
    <row r="40" spans="1:30">
      <c r="A40" s="159">
        <v>37802</v>
      </c>
      <c r="B40" s="137">
        <f t="shared" si="0"/>
        <v>2</v>
      </c>
      <c r="C40" s="115" t="str">
        <f t="shared" si="1"/>
        <v>June2003</v>
      </c>
      <c r="D40" s="115">
        <f t="shared" si="2"/>
        <v>37773</v>
      </c>
      <c r="E40" s="154">
        <v>437</v>
      </c>
      <c r="F40" s="154">
        <v>2524</v>
      </c>
      <c r="J40" s="154">
        <f t="shared" si="16"/>
        <v>2961</v>
      </c>
      <c r="K40" s="175"/>
      <c r="L40" s="175"/>
      <c r="M40" s="175"/>
      <c r="N40" s="175"/>
      <c r="O40" s="175"/>
      <c r="P40" s="225"/>
      <c r="R40" s="354">
        <v>39965</v>
      </c>
      <c r="S40" s="150">
        <f t="shared" si="4"/>
        <v>2545</v>
      </c>
      <c r="T40" s="175">
        <f t="shared" si="5"/>
        <v>11176</v>
      </c>
      <c r="U40" s="175">
        <f t="shared" si="6"/>
        <v>824</v>
      </c>
      <c r="V40" s="175">
        <f t="shared" si="7"/>
        <v>946</v>
      </c>
      <c r="W40" s="175">
        <f t="shared" si="8"/>
        <v>702</v>
      </c>
      <c r="X40" s="175">
        <f t="shared" si="9"/>
        <v>16193</v>
      </c>
      <c r="Y40" s="175" t="e">
        <f t="shared" si="10"/>
        <v>#N/A</v>
      </c>
      <c r="Z40" s="175" t="e">
        <f t="shared" si="11"/>
        <v>#N/A</v>
      </c>
      <c r="AA40" s="175" t="e">
        <f t="shared" si="12"/>
        <v>#N/A</v>
      </c>
      <c r="AB40" s="175" t="e">
        <f t="shared" si="13"/>
        <v>#N/A</v>
      </c>
      <c r="AC40" s="175" t="e">
        <f t="shared" si="14"/>
        <v>#N/A</v>
      </c>
      <c r="AD40" s="225" t="e">
        <f t="shared" si="15"/>
        <v>#N/A</v>
      </c>
    </row>
    <row r="41" spans="1:30">
      <c r="A41" s="159">
        <v>37833</v>
      </c>
      <c r="B41" s="137">
        <f t="shared" si="0"/>
        <v>3</v>
      </c>
      <c r="C41" s="115" t="str">
        <f t="shared" si="1"/>
        <v>Sep2003</v>
      </c>
      <c r="D41" s="115">
        <f t="shared" si="2"/>
        <v>37865</v>
      </c>
      <c r="E41" s="154">
        <v>484</v>
      </c>
      <c r="F41" s="154">
        <v>2785</v>
      </c>
      <c r="J41" s="154">
        <f t="shared" si="16"/>
        <v>3269</v>
      </c>
      <c r="K41" s="175"/>
      <c r="L41" s="175"/>
      <c r="M41" s="175"/>
      <c r="N41" s="175"/>
      <c r="O41" s="175"/>
      <c r="P41" s="225"/>
      <c r="R41" s="354">
        <v>40057</v>
      </c>
      <c r="S41" s="150">
        <f t="shared" si="4"/>
        <v>2712</v>
      </c>
      <c r="T41" s="175">
        <f t="shared" si="5"/>
        <v>11752</v>
      </c>
      <c r="U41" s="175">
        <f t="shared" si="6"/>
        <v>855</v>
      </c>
      <c r="V41" s="175">
        <f t="shared" si="7"/>
        <v>1113</v>
      </c>
      <c r="W41" s="175">
        <f t="shared" si="8"/>
        <v>722</v>
      </c>
      <c r="X41" s="175">
        <f t="shared" si="9"/>
        <v>17154</v>
      </c>
      <c r="Y41" s="175" t="e">
        <f t="shared" si="10"/>
        <v>#N/A</v>
      </c>
      <c r="Z41" s="175" t="e">
        <f t="shared" si="11"/>
        <v>#N/A</v>
      </c>
      <c r="AA41" s="175" t="e">
        <f t="shared" si="12"/>
        <v>#N/A</v>
      </c>
      <c r="AB41" s="175" t="e">
        <f t="shared" si="13"/>
        <v>#N/A</v>
      </c>
      <c r="AC41" s="175" t="e">
        <f t="shared" si="14"/>
        <v>#N/A</v>
      </c>
      <c r="AD41" s="225" t="e">
        <f t="shared" si="15"/>
        <v>#N/A</v>
      </c>
    </row>
    <row r="42" spans="1:30">
      <c r="A42" s="159">
        <v>37864</v>
      </c>
      <c r="B42" s="137">
        <f t="shared" si="0"/>
        <v>3</v>
      </c>
      <c r="C42" s="115" t="str">
        <f t="shared" si="1"/>
        <v>Sep2003</v>
      </c>
      <c r="D42" s="115">
        <f t="shared" si="2"/>
        <v>37865</v>
      </c>
      <c r="E42" s="154">
        <v>415</v>
      </c>
      <c r="F42" s="154">
        <v>2493</v>
      </c>
      <c r="J42" s="154">
        <f t="shared" si="16"/>
        <v>2908</v>
      </c>
      <c r="K42" s="175"/>
      <c r="L42" s="175"/>
      <c r="M42" s="175"/>
      <c r="N42" s="175"/>
      <c r="O42" s="175"/>
      <c r="P42" s="225"/>
      <c r="R42" s="354">
        <v>40148</v>
      </c>
      <c r="S42" s="150">
        <f t="shared" si="4"/>
        <v>2687</v>
      </c>
      <c r="T42" s="175">
        <f t="shared" si="5"/>
        <v>10757</v>
      </c>
      <c r="U42" s="175">
        <f t="shared" si="6"/>
        <v>859</v>
      </c>
      <c r="V42" s="175">
        <f t="shared" si="7"/>
        <v>1138</v>
      </c>
      <c r="W42" s="175">
        <f t="shared" si="8"/>
        <v>666</v>
      </c>
      <c r="X42" s="175">
        <f t="shared" si="9"/>
        <v>16107</v>
      </c>
      <c r="Y42" s="175" t="e">
        <f t="shared" si="10"/>
        <v>#N/A</v>
      </c>
      <c r="Z42" s="175" t="e">
        <f t="shared" si="11"/>
        <v>#N/A</v>
      </c>
      <c r="AA42" s="175" t="e">
        <f t="shared" si="12"/>
        <v>#N/A</v>
      </c>
      <c r="AB42" s="175" t="e">
        <f t="shared" si="13"/>
        <v>#N/A</v>
      </c>
      <c r="AC42" s="175" t="e">
        <f t="shared" si="14"/>
        <v>#N/A</v>
      </c>
      <c r="AD42" s="225" t="e">
        <f t="shared" si="15"/>
        <v>#N/A</v>
      </c>
    </row>
    <row r="43" spans="1:30">
      <c r="A43" s="159">
        <v>37894</v>
      </c>
      <c r="B43" s="137">
        <f t="shared" si="0"/>
        <v>3</v>
      </c>
      <c r="C43" s="115" t="str">
        <f t="shared" si="1"/>
        <v>Sep2003</v>
      </c>
      <c r="D43" s="115">
        <f t="shared" si="2"/>
        <v>37865</v>
      </c>
      <c r="E43" s="154">
        <v>440</v>
      </c>
      <c r="F43" s="154">
        <v>2626</v>
      </c>
      <c r="J43" s="154">
        <f t="shared" si="16"/>
        <v>3066</v>
      </c>
      <c r="K43" s="175"/>
      <c r="L43" s="175"/>
      <c r="M43" s="175"/>
      <c r="N43" s="175"/>
      <c r="O43" s="175"/>
      <c r="P43" s="225"/>
      <c r="R43" s="354">
        <v>40238</v>
      </c>
      <c r="S43" s="150">
        <f t="shared" si="4"/>
        <v>2597</v>
      </c>
      <c r="T43" s="175">
        <f t="shared" si="5"/>
        <v>10462</v>
      </c>
      <c r="U43" s="175">
        <f t="shared" si="6"/>
        <v>790</v>
      </c>
      <c r="V43" s="175">
        <f t="shared" si="7"/>
        <v>1068</v>
      </c>
      <c r="W43" s="175">
        <f t="shared" si="8"/>
        <v>617</v>
      </c>
      <c r="X43" s="175">
        <f t="shared" si="9"/>
        <v>15534</v>
      </c>
      <c r="Y43" s="175" t="e">
        <f t="shared" si="10"/>
        <v>#N/A</v>
      </c>
      <c r="Z43" s="175" t="e">
        <f t="shared" si="11"/>
        <v>#N/A</v>
      </c>
      <c r="AA43" s="175" t="e">
        <f t="shared" si="12"/>
        <v>#N/A</v>
      </c>
      <c r="AB43" s="175" t="e">
        <f t="shared" si="13"/>
        <v>#N/A</v>
      </c>
      <c r="AC43" s="175" t="e">
        <f t="shared" si="14"/>
        <v>#N/A</v>
      </c>
      <c r="AD43" s="225" t="e">
        <f t="shared" si="15"/>
        <v>#N/A</v>
      </c>
    </row>
    <row r="44" spans="1:30">
      <c r="A44" s="159">
        <v>37925</v>
      </c>
      <c r="B44" s="137">
        <f t="shared" si="0"/>
        <v>4</v>
      </c>
      <c r="C44" s="115" t="str">
        <f t="shared" si="1"/>
        <v>dec2003</v>
      </c>
      <c r="D44" s="115">
        <f t="shared" si="2"/>
        <v>37956</v>
      </c>
      <c r="E44" s="154">
        <v>425</v>
      </c>
      <c r="F44" s="154">
        <v>2435</v>
      </c>
      <c r="J44" s="154">
        <f t="shared" si="16"/>
        <v>2860</v>
      </c>
      <c r="K44" s="175"/>
      <c r="L44" s="175"/>
      <c r="M44" s="175"/>
      <c r="N44" s="175"/>
      <c r="O44" s="175"/>
      <c r="P44" s="225"/>
      <c r="R44" s="354">
        <v>40330</v>
      </c>
      <c r="S44" s="150">
        <f t="shared" si="4"/>
        <v>2810</v>
      </c>
      <c r="T44" s="175">
        <f t="shared" si="5"/>
        <v>10947</v>
      </c>
      <c r="U44" s="175">
        <f t="shared" si="6"/>
        <v>981</v>
      </c>
      <c r="V44" s="175">
        <f t="shared" si="7"/>
        <v>1371</v>
      </c>
      <c r="W44" s="175">
        <f t="shared" si="8"/>
        <v>727</v>
      </c>
      <c r="X44" s="175">
        <f t="shared" si="9"/>
        <v>16836</v>
      </c>
      <c r="Y44" s="175" t="e">
        <f t="shared" si="10"/>
        <v>#N/A</v>
      </c>
      <c r="Z44" s="175" t="e">
        <f t="shared" si="11"/>
        <v>#N/A</v>
      </c>
      <c r="AA44" s="175" t="e">
        <f t="shared" si="12"/>
        <v>#N/A</v>
      </c>
      <c r="AB44" s="175" t="e">
        <f t="shared" si="13"/>
        <v>#N/A</v>
      </c>
      <c r="AC44" s="175" t="e">
        <f t="shared" si="14"/>
        <v>#N/A</v>
      </c>
      <c r="AD44" s="225" t="e">
        <f t="shared" si="15"/>
        <v>#N/A</v>
      </c>
    </row>
    <row r="45" spans="1:30">
      <c r="A45" s="159">
        <v>37955</v>
      </c>
      <c r="B45" s="137">
        <f t="shared" si="0"/>
        <v>4</v>
      </c>
      <c r="C45" s="115" t="str">
        <f t="shared" si="1"/>
        <v>dec2003</v>
      </c>
      <c r="D45" s="115">
        <f t="shared" si="2"/>
        <v>37956</v>
      </c>
      <c r="E45" s="154">
        <v>360</v>
      </c>
      <c r="F45" s="154">
        <v>2105</v>
      </c>
      <c r="J45" s="154">
        <f t="shared" si="16"/>
        <v>2465</v>
      </c>
      <c r="K45" s="175"/>
      <c r="L45" s="175"/>
      <c r="M45" s="175"/>
      <c r="N45" s="175"/>
      <c r="O45" s="175"/>
      <c r="P45" s="225"/>
      <c r="R45" s="354">
        <v>40422</v>
      </c>
      <c r="S45" s="150">
        <f t="shared" si="4"/>
        <v>2880</v>
      </c>
      <c r="T45" s="175">
        <f t="shared" si="5"/>
        <v>11750</v>
      </c>
      <c r="U45" s="175">
        <f t="shared" si="6"/>
        <v>1118</v>
      </c>
      <c r="V45" s="175">
        <f t="shared" si="7"/>
        <v>1501</v>
      </c>
      <c r="W45" s="175">
        <f t="shared" si="8"/>
        <v>730</v>
      </c>
      <c r="X45" s="175">
        <f t="shared" si="9"/>
        <v>17979</v>
      </c>
      <c r="Y45" s="175" t="e">
        <f t="shared" si="10"/>
        <v>#N/A</v>
      </c>
      <c r="Z45" s="175" t="e">
        <f t="shared" si="11"/>
        <v>#N/A</v>
      </c>
      <c r="AA45" s="175" t="e">
        <f t="shared" si="12"/>
        <v>#N/A</v>
      </c>
      <c r="AB45" s="175" t="e">
        <f t="shared" si="13"/>
        <v>#N/A</v>
      </c>
      <c r="AC45" s="175" t="e">
        <f t="shared" si="14"/>
        <v>#N/A</v>
      </c>
      <c r="AD45" s="225" t="e">
        <f t="shared" si="15"/>
        <v>#N/A</v>
      </c>
    </row>
    <row r="46" spans="1:30">
      <c r="A46" s="159">
        <v>37986</v>
      </c>
      <c r="B46" s="137">
        <f t="shared" si="0"/>
        <v>4</v>
      </c>
      <c r="C46" s="115" t="str">
        <f t="shared" si="1"/>
        <v>dec2003</v>
      </c>
      <c r="D46" s="115">
        <f t="shared" si="2"/>
        <v>37956</v>
      </c>
      <c r="E46" s="154">
        <v>409</v>
      </c>
      <c r="F46" s="154">
        <v>2153</v>
      </c>
      <c r="J46" s="154">
        <f t="shared" si="16"/>
        <v>2562</v>
      </c>
      <c r="K46" s="175"/>
      <c r="L46" s="175"/>
      <c r="M46" s="175"/>
      <c r="N46" s="175"/>
      <c r="O46" s="175"/>
      <c r="P46" s="225"/>
      <c r="R46" s="354">
        <v>40513</v>
      </c>
      <c r="S46" s="150">
        <f t="shared" si="4"/>
        <v>2680</v>
      </c>
      <c r="T46" s="175">
        <f t="shared" si="5"/>
        <v>10034</v>
      </c>
      <c r="U46" s="175">
        <f t="shared" si="6"/>
        <v>996</v>
      </c>
      <c r="V46" s="175">
        <f t="shared" si="7"/>
        <v>1401</v>
      </c>
      <c r="W46" s="175">
        <f t="shared" si="8"/>
        <v>681</v>
      </c>
      <c r="X46" s="175">
        <f t="shared" si="9"/>
        <v>15792</v>
      </c>
      <c r="Y46" s="175" t="e">
        <f t="shared" si="10"/>
        <v>#N/A</v>
      </c>
      <c r="Z46" s="175" t="e">
        <f t="shared" si="11"/>
        <v>#N/A</v>
      </c>
      <c r="AA46" s="175" t="e">
        <f t="shared" si="12"/>
        <v>#N/A</v>
      </c>
      <c r="AB46" s="175" t="e">
        <f t="shared" si="13"/>
        <v>#N/A</v>
      </c>
      <c r="AC46" s="175" t="e">
        <f t="shared" si="14"/>
        <v>#N/A</v>
      </c>
      <c r="AD46" s="225" t="e">
        <f t="shared" si="15"/>
        <v>#N/A</v>
      </c>
    </row>
    <row r="47" spans="1:30">
      <c r="A47" s="159">
        <v>38017</v>
      </c>
      <c r="B47" s="137">
        <f t="shared" si="0"/>
        <v>1</v>
      </c>
      <c r="C47" s="115" t="str">
        <f t="shared" si="1"/>
        <v>Mar2004</v>
      </c>
      <c r="D47" s="115">
        <f t="shared" si="2"/>
        <v>38047</v>
      </c>
      <c r="E47" s="154">
        <v>301</v>
      </c>
      <c r="F47" s="154">
        <v>1747</v>
      </c>
      <c r="J47" s="154">
        <f t="shared" si="16"/>
        <v>2048</v>
      </c>
      <c r="K47" s="175"/>
      <c r="L47" s="175"/>
      <c r="M47" s="175"/>
      <c r="N47" s="175"/>
      <c r="O47" s="175"/>
      <c r="P47" s="225"/>
      <c r="R47" s="354">
        <v>40603</v>
      </c>
      <c r="S47" s="150">
        <f t="shared" si="4"/>
        <v>2686</v>
      </c>
      <c r="T47" s="175">
        <f t="shared" si="5"/>
        <v>9695</v>
      </c>
      <c r="U47" s="175">
        <f t="shared" si="6"/>
        <v>747</v>
      </c>
      <c r="V47" s="175">
        <f t="shared" si="7"/>
        <v>1212</v>
      </c>
      <c r="W47" s="175">
        <f t="shared" si="8"/>
        <v>589</v>
      </c>
      <c r="X47" s="175">
        <f t="shared" si="9"/>
        <v>14929</v>
      </c>
      <c r="Y47" s="175" t="e">
        <f t="shared" si="10"/>
        <v>#N/A</v>
      </c>
      <c r="Z47" s="175" t="e">
        <f t="shared" si="11"/>
        <v>#N/A</v>
      </c>
      <c r="AA47" s="175" t="e">
        <f t="shared" si="12"/>
        <v>#N/A</v>
      </c>
      <c r="AB47" s="175" t="e">
        <f t="shared" si="13"/>
        <v>#N/A</v>
      </c>
      <c r="AC47" s="175" t="e">
        <f t="shared" si="14"/>
        <v>#N/A</v>
      </c>
      <c r="AD47" s="225" t="e">
        <f t="shared" si="15"/>
        <v>#N/A</v>
      </c>
    </row>
    <row r="48" spans="1:30">
      <c r="A48" s="159">
        <v>38046</v>
      </c>
      <c r="B48" s="137">
        <f t="shared" si="0"/>
        <v>1</v>
      </c>
      <c r="C48" s="115" t="str">
        <f t="shared" si="1"/>
        <v>Mar2004</v>
      </c>
      <c r="D48" s="115">
        <f t="shared" si="2"/>
        <v>38047</v>
      </c>
      <c r="E48" s="154">
        <v>387</v>
      </c>
      <c r="F48" s="154">
        <v>2254</v>
      </c>
      <c r="J48" s="154">
        <f t="shared" si="16"/>
        <v>2641</v>
      </c>
      <c r="K48" s="175"/>
      <c r="L48" s="175"/>
      <c r="M48" s="175"/>
      <c r="N48" s="175"/>
      <c r="O48" s="175"/>
      <c r="P48" s="225"/>
      <c r="R48" s="354">
        <v>40695</v>
      </c>
      <c r="S48" s="150">
        <f t="shared" si="4"/>
        <v>2900</v>
      </c>
      <c r="T48" s="175">
        <f t="shared" si="5"/>
        <v>10026</v>
      </c>
      <c r="U48" s="175">
        <f t="shared" si="6"/>
        <v>780</v>
      </c>
      <c r="V48" s="175">
        <f t="shared" si="7"/>
        <v>1386</v>
      </c>
      <c r="W48" s="175">
        <f t="shared" si="8"/>
        <v>672</v>
      </c>
      <c r="X48" s="175">
        <f t="shared" si="9"/>
        <v>15764</v>
      </c>
      <c r="Y48" s="175" t="e">
        <f t="shared" si="10"/>
        <v>#N/A</v>
      </c>
      <c r="Z48" s="175" t="e">
        <f t="shared" si="11"/>
        <v>#N/A</v>
      </c>
      <c r="AA48" s="175" t="e">
        <f t="shared" si="12"/>
        <v>#N/A</v>
      </c>
      <c r="AB48" s="175" t="e">
        <f t="shared" si="13"/>
        <v>#N/A</v>
      </c>
      <c r="AC48" s="175" t="e">
        <f t="shared" si="14"/>
        <v>#N/A</v>
      </c>
      <c r="AD48" s="225" t="e">
        <f t="shared" si="15"/>
        <v>#N/A</v>
      </c>
    </row>
    <row r="49" spans="1:30">
      <c r="A49" s="159">
        <v>38077</v>
      </c>
      <c r="B49" s="137">
        <f t="shared" si="0"/>
        <v>1</v>
      </c>
      <c r="C49" s="115" t="str">
        <f t="shared" si="1"/>
        <v>Mar2004</v>
      </c>
      <c r="D49" s="115">
        <f t="shared" si="2"/>
        <v>38047</v>
      </c>
      <c r="E49" s="154">
        <v>480</v>
      </c>
      <c r="F49" s="154">
        <v>2549</v>
      </c>
      <c r="J49" s="154">
        <f t="shared" si="16"/>
        <v>3029</v>
      </c>
      <c r="K49" s="175"/>
      <c r="L49" s="175"/>
      <c r="M49" s="175"/>
      <c r="N49" s="175"/>
      <c r="O49" s="175"/>
      <c r="P49" s="225"/>
      <c r="R49" s="354">
        <v>40787</v>
      </c>
      <c r="S49" s="150">
        <f t="shared" si="4"/>
        <v>2957</v>
      </c>
      <c r="T49" s="175">
        <f t="shared" si="5"/>
        <v>10353</v>
      </c>
      <c r="U49" s="175">
        <f t="shared" si="6"/>
        <v>875</v>
      </c>
      <c r="V49" s="175">
        <f t="shared" si="7"/>
        <v>1510</v>
      </c>
      <c r="W49" s="175">
        <f t="shared" si="8"/>
        <v>646</v>
      </c>
      <c r="X49" s="175">
        <f t="shared" si="9"/>
        <v>16341</v>
      </c>
      <c r="Y49" s="175" t="e">
        <f t="shared" si="10"/>
        <v>#N/A</v>
      </c>
      <c r="Z49" s="175" t="e">
        <f t="shared" si="11"/>
        <v>#N/A</v>
      </c>
      <c r="AA49" s="175" t="e">
        <f t="shared" si="12"/>
        <v>#N/A</v>
      </c>
      <c r="AB49" s="175" t="e">
        <f t="shared" si="13"/>
        <v>#N/A</v>
      </c>
      <c r="AC49" s="175" t="e">
        <f t="shared" si="14"/>
        <v>#N/A</v>
      </c>
      <c r="AD49" s="225" t="e">
        <f t="shared" si="15"/>
        <v>#N/A</v>
      </c>
    </row>
    <row r="50" spans="1:30">
      <c r="A50" s="159">
        <v>38107</v>
      </c>
      <c r="B50" s="137">
        <f t="shared" si="0"/>
        <v>2</v>
      </c>
      <c r="C50" s="115" t="str">
        <f t="shared" si="1"/>
        <v>June2004</v>
      </c>
      <c r="D50" s="115">
        <f t="shared" si="2"/>
        <v>38139</v>
      </c>
      <c r="E50" s="154">
        <v>367</v>
      </c>
      <c r="F50" s="154">
        <v>2110</v>
      </c>
      <c r="J50" s="154">
        <f t="shared" si="16"/>
        <v>2477</v>
      </c>
      <c r="K50" s="175"/>
      <c r="L50" s="175"/>
      <c r="M50" s="175"/>
      <c r="N50" s="175"/>
      <c r="O50" s="175"/>
      <c r="P50" s="225"/>
      <c r="R50" s="354">
        <v>40878</v>
      </c>
      <c r="S50" s="150">
        <f t="shared" si="4"/>
        <v>2790</v>
      </c>
      <c r="T50" s="175">
        <f t="shared" si="5"/>
        <v>9261</v>
      </c>
      <c r="U50" s="175">
        <f t="shared" si="6"/>
        <v>854</v>
      </c>
      <c r="V50" s="175">
        <f t="shared" si="7"/>
        <v>1475</v>
      </c>
      <c r="W50" s="175">
        <f t="shared" si="8"/>
        <v>665</v>
      </c>
      <c r="X50" s="175">
        <f t="shared" si="9"/>
        <v>15045</v>
      </c>
      <c r="Y50" s="175" t="e">
        <f t="shared" si="10"/>
        <v>#N/A</v>
      </c>
      <c r="Z50" s="175" t="e">
        <f t="shared" si="11"/>
        <v>#N/A</v>
      </c>
      <c r="AA50" s="175" t="e">
        <f t="shared" si="12"/>
        <v>#N/A</v>
      </c>
      <c r="AB50" s="175" t="e">
        <f t="shared" si="13"/>
        <v>#N/A</v>
      </c>
      <c r="AC50" s="175" t="e">
        <f t="shared" si="14"/>
        <v>#N/A</v>
      </c>
      <c r="AD50" s="225" t="e">
        <f t="shared" si="15"/>
        <v>#N/A</v>
      </c>
    </row>
    <row r="51" spans="1:30">
      <c r="A51" s="159">
        <v>38138</v>
      </c>
      <c r="B51" s="137">
        <f t="shared" si="0"/>
        <v>2</v>
      </c>
      <c r="C51" s="115" t="str">
        <f t="shared" si="1"/>
        <v>June2004</v>
      </c>
      <c r="D51" s="115">
        <f t="shared" si="2"/>
        <v>38139</v>
      </c>
      <c r="E51" s="154">
        <v>427</v>
      </c>
      <c r="F51" s="154">
        <v>2366</v>
      </c>
      <c r="J51" s="154">
        <f t="shared" si="16"/>
        <v>2793</v>
      </c>
      <c r="K51" s="175"/>
      <c r="L51" s="175"/>
      <c r="M51" s="175"/>
      <c r="N51" s="175"/>
      <c r="O51" s="175"/>
      <c r="P51" s="225"/>
      <c r="R51" s="354">
        <v>40969</v>
      </c>
      <c r="S51" s="150">
        <f t="shared" si="4"/>
        <v>2882</v>
      </c>
      <c r="T51" s="175">
        <f t="shared" si="5"/>
        <v>9575</v>
      </c>
      <c r="U51" s="175">
        <f t="shared" si="6"/>
        <v>774</v>
      </c>
      <c r="V51" s="175">
        <f t="shared" si="7"/>
        <v>1379</v>
      </c>
      <c r="W51" s="175">
        <f t="shared" si="8"/>
        <v>576</v>
      </c>
      <c r="X51" s="175">
        <f t="shared" si="9"/>
        <v>15186</v>
      </c>
      <c r="Y51" s="175" t="e">
        <f t="shared" si="10"/>
        <v>#N/A</v>
      </c>
      <c r="Z51" s="175" t="e">
        <f t="shared" si="11"/>
        <v>#N/A</v>
      </c>
      <c r="AA51" s="175" t="e">
        <f t="shared" si="12"/>
        <v>#N/A</v>
      </c>
      <c r="AB51" s="175" t="e">
        <f t="shared" si="13"/>
        <v>#N/A</v>
      </c>
      <c r="AC51" s="175" t="e">
        <f t="shared" si="14"/>
        <v>#N/A</v>
      </c>
      <c r="AD51" s="225" t="e">
        <f t="shared" si="15"/>
        <v>#N/A</v>
      </c>
    </row>
    <row r="52" spans="1:30">
      <c r="A52" s="159">
        <v>38168</v>
      </c>
      <c r="B52" s="137">
        <f t="shared" si="0"/>
        <v>2</v>
      </c>
      <c r="C52" s="115" t="str">
        <f t="shared" si="1"/>
        <v>June2004</v>
      </c>
      <c r="D52" s="115">
        <f t="shared" si="2"/>
        <v>38139</v>
      </c>
      <c r="E52" s="154">
        <v>446</v>
      </c>
      <c r="F52" s="154">
        <v>2488</v>
      </c>
      <c r="J52" s="154">
        <f>E52+F52+G52+H52+I52</f>
        <v>2934</v>
      </c>
      <c r="K52" s="175"/>
      <c r="L52" s="175"/>
      <c r="M52" s="175"/>
      <c r="N52" s="175"/>
      <c r="O52" s="175"/>
      <c r="P52" s="225"/>
      <c r="R52" s="354">
        <v>41061</v>
      </c>
      <c r="S52" s="150">
        <f t="shared" si="4"/>
        <v>3039</v>
      </c>
      <c r="T52" s="175">
        <f t="shared" si="5"/>
        <v>9482</v>
      </c>
      <c r="U52" s="175">
        <f t="shared" si="6"/>
        <v>862</v>
      </c>
      <c r="V52" s="175">
        <f t="shared" si="7"/>
        <v>1611</v>
      </c>
      <c r="W52" s="175">
        <f t="shared" si="8"/>
        <v>609</v>
      </c>
      <c r="X52" s="175">
        <f t="shared" si="9"/>
        <v>15603</v>
      </c>
      <c r="Y52" s="175" t="e">
        <f t="shared" si="10"/>
        <v>#N/A</v>
      </c>
      <c r="Z52" s="175" t="e">
        <f t="shared" si="11"/>
        <v>#N/A</v>
      </c>
      <c r="AA52" s="175" t="e">
        <f t="shared" si="12"/>
        <v>#N/A</v>
      </c>
      <c r="AB52" s="175" t="e">
        <f t="shared" si="13"/>
        <v>#N/A</v>
      </c>
      <c r="AC52" s="175" t="e">
        <f t="shared" si="14"/>
        <v>#N/A</v>
      </c>
      <c r="AD52" s="225" t="e">
        <f t="shared" si="15"/>
        <v>#N/A</v>
      </c>
    </row>
    <row r="53" spans="1:30">
      <c r="A53" s="159">
        <v>38199</v>
      </c>
      <c r="B53" s="137">
        <f t="shared" si="0"/>
        <v>3</v>
      </c>
      <c r="C53" s="115" t="str">
        <f t="shared" si="1"/>
        <v>Sep2004</v>
      </c>
      <c r="D53" s="115">
        <f t="shared" si="2"/>
        <v>38231</v>
      </c>
      <c r="E53" s="154">
        <v>444</v>
      </c>
      <c r="F53" s="154">
        <v>2485</v>
      </c>
      <c r="J53" s="154">
        <f t="shared" si="16"/>
        <v>2929</v>
      </c>
      <c r="K53" s="175"/>
      <c r="L53" s="175"/>
      <c r="M53" s="175"/>
      <c r="N53" s="175"/>
      <c r="O53" s="175"/>
      <c r="P53" s="225"/>
      <c r="R53" s="354">
        <v>41153</v>
      </c>
      <c r="S53" s="150">
        <f t="shared" si="4"/>
        <v>3248</v>
      </c>
      <c r="T53" s="175">
        <f t="shared" si="5"/>
        <v>9689</v>
      </c>
      <c r="U53" s="175">
        <f t="shared" si="6"/>
        <v>933</v>
      </c>
      <c r="V53" s="175">
        <f t="shared" si="7"/>
        <v>1819</v>
      </c>
      <c r="W53" s="175">
        <f t="shared" si="8"/>
        <v>665</v>
      </c>
      <c r="X53" s="175">
        <f t="shared" si="9"/>
        <v>16354</v>
      </c>
      <c r="Y53" s="175" t="e">
        <f t="shared" si="10"/>
        <v>#N/A</v>
      </c>
      <c r="Z53" s="175" t="e">
        <f t="shared" si="11"/>
        <v>#N/A</v>
      </c>
      <c r="AA53" s="175" t="e">
        <f t="shared" si="12"/>
        <v>#N/A</v>
      </c>
      <c r="AB53" s="175" t="e">
        <f t="shared" si="13"/>
        <v>#N/A</v>
      </c>
      <c r="AC53" s="175" t="e">
        <f t="shared" si="14"/>
        <v>#N/A</v>
      </c>
      <c r="AD53" s="225" t="e">
        <f t="shared" si="15"/>
        <v>#N/A</v>
      </c>
    </row>
    <row r="54" spans="1:30">
      <c r="A54" s="159">
        <v>38230</v>
      </c>
      <c r="B54" s="137">
        <f t="shared" si="0"/>
        <v>3</v>
      </c>
      <c r="C54" s="115" t="str">
        <f t="shared" si="1"/>
        <v>Sep2004</v>
      </c>
      <c r="D54" s="115">
        <f t="shared" si="2"/>
        <v>38231</v>
      </c>
      <c r="E54" s="154">
        <v>426</v>
      </c>
      <c r="F54" s="154">
        <v>2492</v>
      </c>
      <c r="J54" s="154">
        <f t="shared" si="16"/>
        <v>2918</v>
      </c>
      <c r="K54" s="175"/>
      <c r="L54" s="175"/>
      <c r="M54" s="175"/>
      <c r="N54" s="175"/>
      <c r="O54" s="175"/>
      <c r="P54" s="225"/>
      <c r="R54" s="354">
        <v>41244</v>
      </c>
      <c r="S54" s="150">
        <f t="shared" si="4"/>
        <v>2881</v>
      </c>
      <c r="T54" s="175">
        <f t="shared" si="5"/>
        <v>8516</v>
      </c>
      <c r="U54" s="175">
        <f t="shared" si="6"/>
        <v>957</v>
      </c>
      <c r="V54" s="175">
        <f t="shared" si="7"/>
        <v>1551</v>
      </c>
      <c r="W54" s="175">
        <f t="shared" si="8"/>
        <v>617</v>
      </c>
      <c r="X54" s="175">
        <f t="shared" si="9"/>
        <v>14522</v>
      </c>
      <c r="Y54" s="175" t="e">
        <f t="shared" si="10"/>
        <v>#N/A</v>
      </c>
      <c r="Z54" s="175" t="e">
        <f t="shared" si="11"/>
        <v>#N/A</v>
      </c>
      <c r="AA54" s="175" t="e">
        <f t="shared" si="12"/>
        <v>#N/A</v>
      </c>
      <c r="AB54" s="175" t="e">
        <f t="shared" si="13"/>
        <v>#N/A</v>
      </c>
      <c r="AC54" s="175" t="e">
        <f t="shared" si="14"/>
        <v>#N/A</v>
      </c>
      <c r="AD54" s="225" t="e">
        <f t="shared" si="15"/>
        <v>#N/A</v>
      </c>
    </row>
    <row r="55" spans="1:30">
      <c r="A55" s="159">
        <v>38260</v>
      </c>
      <c r="B55" s="137">
        <f t="shared" si="0"/>
        <v>3</v>
      </c>
      <c r="C55" s="115" t="str">
        <f t="shared" si="1"/>
        <v>Sep2004</v>
      </c>
      <c r="D55" s="115">
        <f t="shared" si="2"/>
        <v>38231</v>
      </c>
      <c r="E55" s="154">
        <v>434</v>
      </c>
      <c r="F55" s="154">
        <v>2586</v>
      </c>
      <c r="J55" s="154">
        <f t="shared" si="16"/>
        <v>3020</v>
      </c>
      <c r="K55" s="175"/>
      <c r="L55" s="175"/>
      <c r="M55" s="175"/>
      <c r="N55" s="175"/>
      <c r="O55" s="175"/>
      <c r="P55" s="225"/>
      <c r="R55" s="354">
        <v>41334</v>
      </c>
      <c r="S55" s="150">
        <f t="shared" si="4"/>
        <v>2780</v>
      </c>
      <c r="T55" s="175">
        <f t="shared" si="5"/>
        <v>7829</v>
      </c>
      <c r="U55" s="175">
        <f t="shared" si="6"/>
        <v>734</v>
      </c>
      <c r="V55" s="175">
        <f t="shared" si="7"/>
        <v>1384</v>
      </c>
      <c r="W55" s="175">
        <f t="shared" si="8"/>
        <v>539</v>
      </c>
      <c r="X55" s="175">
        <f t="shared" si="9"/>
        <v>13266</v>
      </c>
      <c r="Y55" s="175" t="e">
        <f t="shared" si="10"/>
        <v>#N/A</v>
      </c>
      <c r="Z55" s="175" t="e">
        <f t="shared" si="11"/>
        <v>#N/A</v>
      </c>
      <c r="AA55" s="175" t="e">
        <f t="shared" si="12"/>
        <v>#N/A</v>
      </c>
      <c r="AB55" s="175" t="e">
        <f t="shared" si="13"/>
        <v>#N/A</v>
      </c>
      <c r="AC55" s="175" t="e">
        <f t="shared" si="14"/>
        <v>#N/A</v>
      </c>
      <c r="AD55" s="225" t="e">
        <f t="shared" si="15"/>
        <v>#N/A</v>
      </c>
    </row>
    <row r="56" spans="1:30">
      <c r="A56" s="159">
        <v>38291</v>
      </c>
      <c r="B56" s="137">
        <f t="shared" si="0"/>
        <v>4</v>
      </c>
      <c r="C56" s="115" t="str">
        <f t="shared" si="1"/>
        <v>dec2004</v>
      </c>
      <c r="D56" s="115">
        <f t="shared" si="2"/>
        <v>38322</v>
      </c>
      <c r="E56" s="154">
        <v>392</v>
      </c>
      <c r="F56" s="154">
        <v>2253</v>
      </c>
      <c r="J56" s="154">
        <f t="shared" si="16"/>
        <v>2645</v>
      </c>
      <c r="K56" s="175"/>
      <c r="L56" s="175"/>
      <c r="M56" s="175"/>
      <c r="N56" s="175"/>
      <c r="O56" s="175"/>
      <c r="P56" s="225"/>
      <c r="R56" s="354">
        <v>41426</v>
      </c>
      <c r="S56" s="150">
        <f t="shared" si="4"/>
        <v>3035</v>
      </c>
      <c r="T56" s="175">
        <f t="shared" si="5"/>
        <v>8087</v>
      </c>
      <c r="U56" s="175">
        <f t="shared" si="6"/>
        <v>910</v>
      </c>
      <c r="V56" s="175">
        <f t="shared" si="7"/>
        <v>1535</v>
      </c>
      <c r="W56" s="175">
        <f t="shared" si="8"/>
        <v>580</v>
      </c>
      <c r="X56" s="175">
        <f t="shared" si="9"/>
        <v>14147</v>
      </c>
      <c r="Y56" s="175" t="e">
        <f t="shared" si="10"/>
        <v>#N/A</v>
      </c>
      <c r="Z56" s="175" t="e">
        <f t="shared" si="11"/>
        <v>#N/A</v>
      </c>
      <c r="AA56" s="175" t="e">
        <f t="shared" si="12"/>
        <v>#N/A</v>
      </c>
      <c r="AB56" s="175" t="e">
        <f t="shared" si="13"/>
        <v>#N/A</v>
      </c>
      <c r="AC56" s="175" t="e">
        <f t="shared" si="14"/>
        <v>#N/A</v>
      </c>
      <c r="AD56" s="225" t="e">
        <f t="shared" si="15"/>
        <v>#N/A</v>
      </c>
    </row>
    <row r="57" spans="1:30">
      <c r="A57" s="159">
        <v>38321</v>
      </c>
      <c r="B57" s="137">
        <f t="shared" si="0"/>
        <v>4</v>
      </c>
      <c r="C57" s="115" t="str">
        <f t="shared" si="1"/>
        <v>dec2004</v>
      </c>
      <c r="D57" s="115">
        <f t="shared" si="2"/>
        <v>38322</v>
      </c>
      <c r="E57" s="154">
        <v>466</v>
      </c>
      <c r="F57" s="154">
        <v>2494</v>
      </c>
      <c r="J57" s="154">
        <f t="shared" si="16"/>
        <v>2960</v>
      </c>
      <c r="K57" s="175"/>
      <c r="L57" s="175"/>
      <c r="M57" s="175"/>
      <c r="N57" s="175"/>
      <c r="O57" s="175"/>
      <c r="P57" s="225"/>
      <c r="R57" s="354">
        <v>41518</v>
      </c>
      <c r="S57" s="150">
        <f t="shared" si="4"/>
        <v>2942</v>
      </c>
      <c r="T57" s="175">
        <f t="shared" si="5"/>
        <v>8326</v>
      </c>
      <c r="U57" s="175">
        <f t="shared" si="6"/>
        <v>912</v>
      </c>
      <c r="V57" s="175">
        <f t="shared" si="7"/>
        <v>1475</v>
      </c>
      <c r="W57" s="175">
        <f t="shared" si="8"/>
        <v>617</v>
      </c>
      <c r="X57" s="175">
        <f t="shared" si="9"/>
        <v>14272</v>
      </c>
      <c r="Y57" s="175" t="e">
        <f t="shared" si="10"/>
        <v>#N/A</v>
      </c>
      <c r="Z57" s="175" t="e">
        <f t="shared" si="11"/>
        <v>#N/A</v>
      </c>
      <c r="AA57" s="175" t="e">
        <f t="shared" si="12"/>
        <v>#N/A</v>
      </c>
      <c r="AB57" s="175" t="e">
        <f t="shared" si="13"/>
        <v>#N/A</v>
      </c>
      <c r="AC57" s="175" t="e">
        <f t="shared" si="14"/>
        <v>#N/A</v>
      </c>
      <c r="AD57" s="225" t="e">
        <f t="shared" si="15"/>
        <v>#N/A</v>
      </c>
    </row>
    <row r="58" spans="1:30">
      <c r="A58" s="159">
        <v>38352</v>
      </c>
      <c r="B58" s="137">
        <f t="shared" si="0"/>
        <v>4</v>
      </c>
      <c r="C58" s="115" t="str">
        <f t="shared" si="1"/>
        <v>dec2004</v>
      </c>
      <c r="D58" s="115">
        <f t="shared" si="2"/>
        <v>38322</v>
      </c>
      <c r="E58" s="154">
        <v>395</v>
      </c>
      <c r="F58" s="154">
        <v>2084</v>
      </c>
      <c r="J58" s="154">
        <f t="shared" si="16"/>
        <v>2479</v>
      </c>
      <c r="K58" s="175"/>
      <c r="L58" s="175"/>
      <c r="M58" s="175"/>
      <c r="N58" s="175"/>
      <c r="O58" s="175"/>
      <c r="P58" s="225"/>
      <c r="R58" s="354">
        <v>41609</v>
      </c>
      <c r="S58" s="150">
        <f t="shared" si="4"/>
        <v>2614</v>
      </c>
      <c r="T58" s="175">
        <f t="shared" si="5"/>
        <v>7522</v>
      </c>
      <c r="U58" s="175">
        <f t="shared" si="6"/>
        <v>929</v>
      </c>
      <c r="V58" s="175">
        <f t="shared" si="7"/>
        <v>1355</v>
      </c>
      <c r="W58" s="175">
        <f t="shared" si="8"/>
        <v>624</v>
      </c>
      <c r="X58" s="175">
        <f t="shared" si="9"/>
        <v>13044</v>
      </c>
      <c r="Y58" s="175" t="e">
        <f t="shared" si="10"/>
        <v>#N/A</v>
      </c>
      <c r="Z58" s="175" t="e">
        <f t="shared" si="11"/>
        <v>#N/A</v>
      </c>
      <c r="AA58" s="175" t="e">
        <f t="shared" si="12"/>
        <v>#N/A</v>
      </c>
      <c r="AB58" s="175" t="e">
        <f t="shared" si="13"/>
        <v>#N/A</v>
      </c>
      <c r="AC58" s="175" t="e">
        <f t="shared" si="14"/>
        <v>#N/A</v>
      </c>
      <c r="AD58" s="225" t="e">
        <f t="shared" si="15"/>
        <v>#N/A</v>
      </c>
    </row>
    <row r="59" spans="1:30">
      <c r="A59" s="159">
        <v>38383</v>
      </c>
      <c r="B59" s="137">
        <f t="shared" si="0"/>
        <v>1</v>
      </c>
      <c r="C59" s="115" t="str">
        <f t="shared" si="1"/>
        <v>Mar2005</v>
      </c>
      <c r="D59" s="115">
        <f t="shared" si="2"/>
        <v>38412</v>
      </c>
      <c r="E59" s="154">
        <v>304</v>
      </c>
      <c r="F59" s="154">
        <v>1726</v>
      </c>
      <c r="J59" s="154">
        <f t="shared" si="16"/>
        <v>2030</v>
      </c>
      <c r="K59" s="175"/>
      <c r="L59" s="175"/>
      <c r="M59" s="175"/>
      <c r="N59" s="175"/>
      <c r="O59" s="175"/>
      <c r="P59" s="225"/>
      <c r="R59" s="354">
        <v>41699</v>
      </c>
      <c r="S59" s="150">
        <f t="shared" si="4"/>
        <v>2488</v>
      </c>
      <c r="T59" s="175">
        <f t="shared" si="5"/>
        <v>7160</v>
      </c>
      <c r="U59" s="175">
        <f t="shared" si="6"/>
        <v>692</v>
      </c>
      <c r="V59" s="175">
        <f t="shared" si="7"/>
        <v>1204</v>
      </c>
      <c r="W59" s="175">
        <f t="shared" si="8"/>
        <v>460</v>
      </c>
      <c r="X59" s="175">
        <f t="shared" si="9"/>
        <v>12004</v>
      </c>
      <c r="Y59" s="175" t="e">
        <f t="shared" si="10"/>
        <v>#N/A</v>
      </c>
      <c r="Z59" s="175" t="e">
        <f t="shared" si="11"/>
        <v>#N/A</v>
      </c>
      <c r="AA59" s="175" t="e">
        <f t="shared" si="12"/>
        <v>#N/A</v>
      </c>
      <c r="AB59" s="175" t="e">
        <f t="shared" si="13"/>
        <v>#N/A</v>
      </c>
      <c r="AC59" s="175" t="e">
        <f t="shared" si="14"/>
        <v>#N/A</v>
      </c>
      <c r="AD59" s="225" t="e">
        <f t="shared" si="15"/>
        <v>#N/A</v>
      </c>
    </row>
    <row r="60" spans="1:30">
      <c r="A60" s="159">
        <v>38411</v>
      </c>
      <c r="B60" s="137">
        <f t="shared" si="0"/>
        <v>1</v>
      </c>
      <c r="C60" s="115" t="str">
        <f t="shared" si="1"/>
        <v>Mar2005</v>
      </c>
      <c r="D60" s="115">
        <f t="shared" si="2"/>
        <v>38412</v>
      </c>
      <c r="E60" s="154">
        <v>446</v>
      </c>
      <c r="F60" s="154">
        <v>2382</v>
      </c>
      <c r="J60" s="154">
        <f t="shared" si="16"/>
        <v>2828</v>
      </c>
      <c r="K60" s="175"/>
      <c r="L60" s="175"/>
      <c r="M60" s="175"/>
      <c r="N60" s="175"/>
      <c r="O60" s="175"/>
      <c r="P60" s="225"/>
      <c r="R60" s="354">
        <v>41791</v>
      </c>
      <c r="S60" s="150">
        <f t="shared" si="4"/>
        <v>2621</v>
      </c>
      <c r="T60" s="175">
        <f t="shared" si="5"/>
        <v>7697</v>
      </c>
      <c r="U60" s="175">
        <f t="shared" si="6"/>
        <v>800</v>
      </c>
      <c r="V60" s="175">
        <f t="shared" si="7"/>
        <v>1389</v>
      </c>
      <c r="W60" s="175">
        <f t="shared" si="8"/>
        <v>647</v>
      </c>
      <c r="X60" s="175">
        <f t="shared" si="9"/>
        <v>13154</v>
      </c>
      <c r="Y60" s="175" t="e">
        <f t="shared" si="10"/>
        <v>#N/A</v>
      </c>
      <c r="Z60" s="175" t="e">
        <f t="shared" si="11"/>
        <v>#N/A</v>
      </c>
      <c r="AA60" s="175" t="e">
        <f t="shared" si="12"/>
        <v>#N/A</v>
      </c>
      <c r="AB60" s="175" t="e">
        <f t="shared" si="13"/>
        <v>#N/A</v>
      </c>
      <c r="AC60" s="175" t="e">
        <f t="shared" si="14"/>
        <v>#N/A</v>
      </c>
      <c r="AD60" s="225" t="e">
        <f t="shared" si="15"/>
        <v>#N/A</v>
      </c>
    </row>
    <row r="61" spans="1:30">
      <c r="A61" s="159">
        <v>38442</v>
      </c>
      <c r="B61" s="137">
        <f t="shared" si="0"/>
        <v>1</v>
      </c>
      <c r="C61" s="115" t="str">
        <f t="shared" si="1"/>
        <v>Mar2005</v>
      </c>
      <c r="D61" s="115">
        <f t="shared" si="2"/>
        <v>38412</v>
      </c>
      <c r="E61" s="154">
        <v>484</v>
      </c>
      <c r="F61" s="154">
        <v>2382</v>
      </c>
      <c r="J61" s="154">
        <f t="shared" si="16"/>
        <v>2866</v>
      </c>
      <c r="K61" s="175"/>
      <c r="L61" s="175"/>
      <c r="M61" s="175"/>
      <c r="N61" s="175"/>
      <c r="O61" s="175"/>
      <c r="P61" s="225"/>
      <c r="R61" s="354">
        <v>41883</v>
      </c>
      <c r="S61" s="150">
        <f t="shared" si="4"/>
        <v>2882</v>
      </c>
      <c r="T61" s="175">
        <f t="shared" si="5"/>
        <v>8002</v>
      </c>
      <c r="U61" s="175">
        <f t="shared" si="6"/>
        <v>972</v>
      </c>
      <c r="V61" s="175">
        <f t="shared" si="7"/>
        <v>1517</v>
      </c>
      <c r="W61" s="175">
        <f t="shared" si="8"/>
        <v>733</v>
      </c>
      <c r="X61" s="175">
        <f t="shared" si="9"/>
        <v>14106</v>
      </c>
      <c r="Y61" s="175" t="e">
        <f t="shared" si="10"/>
        <v>#N/A</v>
      </c>
      <c r="Z61" s="175" t="e">
        <f t="shared" si="11"/>
        <v>#N/A</v>
      </c>
      <c r="AA61" s="175" t="e">
        <f t="shared" si="12"/>
        <v>#N/A</v>
      </c>
      <c r="AB61" s="175" t="e">
        <f t="shared" si="13"/>
        <v>#N/A</v>
      </c>
      <c r="AC61" s="175" t="e">
        <f t="shared" si="14"/>
        <v>#N/A</v>
      </c>
      <c r="AD61" s="225" t="e">
        <f t="shared" si="15"/>
        <v>#N/A</v>
      </c>
    </row>
    <row r="62" spans="1:30">
      <c r="A62" s="159">
        <v>38472</v>
      </c>
      <c r="B62" s="137">
        <f t="shared" si="0"/>
        <v>2</v>
      </c>
      <c r="C62" s="115" t="str">
        <f t="shared" si="1"/>
        <v>June2005</v>
      </c>
      <c r="D62" s="115">
        <f t="shared" si="2"/>
        <v>38504</v>
      </c>
      <c r="E62" s="154">
        <v>506</v>
      </c>
      <c r="F62" s="154">
        <v>2261</v>
      </c>
      <c r="J62" s="154">
        <f t="shared" si="16"/>
        <v>2767</v>
      </c>
      <c r="K62" s="175"/>
      <c r="L62" s="175"/>
      <c r="M62" s="175"/>
      <c r="N62" s="175"/>
      <c r="O62" s="175"/>
      <c r="P62" s="225"/>
      <c r="R62" s="354">
        <v>41974</v>
      </c>
      <c r="S62" s="150">
        <f t="shared" si="4"/>
        <v>2563</v>
      </c>
      <c r="T62" s="175">
        <f t="shared" si="5"/>
        <v>7210</v>
      </c>
      <c r="U62" s="175">
        <f t="shared" si="6"/>
        <v>864</v>
      </c>
      <c r="V62" s="175">
        <f t="shared" si="7"/>
        <v>1307</v>
      </c>
      <c r="W62" s="175">
        <f t="shared" si="8"/>
        <v>693</v>
      </c>
      <c r="X62" s="175">
        <f t="shared" si="9"/>
        <v>12637</v>
      </c>
      <c r="Y62" s="175" t="e">
        <f t="shared" si="10"/>
        <v>#N/A</v>
      </c>
      <c r="Z62" s="175" t="e">
        <f t="shared" si="11"/>
        <v>#N/A</v>
      </c>
      <c r="AA62" s="175" t="e">
        <f t="shared" si="12"/>
        <v>#N/A</v>
      </c>
      <c r="AB62" s="175" t="e">
        <f t="shared" si="13"/>
        <v>#N/A</v>
      </c>
      <c r="AC62" s="175" t="e">
        <f t="shared" si="14"/>
        <v>#N/A</v>
      </c>
      <c r="AD62" s="225" t="e">
        <f t="shared" si="15"/>
        <v>#N/A</v>
      </c>
    </row>
    <row r="63" spans="1:30">
      <c r="A63" s="159">
        <v>38503</v>
      </c>
      <c r="B63" s="137">
        <f t="shared" si="0"/>
        <v>2</v>
      </c>
      <c r="C63" s="115" t="str">
        <f t="shared" si="1"/>
        <v>June2005</v>
      </c>
      <c r="D63" s="115">
        <f t="shared" si="2"/>
        <v>38504</v>
      </c>
      <c r="E63" s="154">
        <v>499</v>
      </c>
      <c r="F63" s="154">
        <v>2530</v>
      </c>
      <c r="J63" s="154">
        <f t="shared" si="16"/>
        <v>3029</v>
      </c>
      <c r="K63" s="175"/>
      <c r="L63" s="175"/>
      <c r="M63" s="175"/>
      <c r="N63" s="175"/>
      <c r="O63" s="175"/>
      <c r="P63" s="225"/>
      <c r="R63" s="354">
        <v>42064</v>
      </c>
      <c r="S63" s="150">
        <f t="shared" si="4"/>
        <v>2388</v>
      </c>
      <c r="T63" s="175">
        <f t="shared" si="5"/>
        <v>6328</v>
      </c>
      <c r="U63" s="175">
        <f t="shared" si="6"/>
        <v>620</v>
      </c>
      <c r="V63" s="175">
        <f t="shared" si="7"/>
        <v>1095</v>
      </c>
      <c r="W63" s="175">
        <f t="shared" si="8"/>
        <v>559</v>
      </c>
      <c r="X63" s="175">
        <f t="shared" si="9"/>
        <v>10990</v>
      </c>
      <c r="Y63" s="175" t="e">
        <f t="shared" si="10"/>
        <v>#N/A</v>
      </c>
      <c r="Z63" s="175" t="e">
        <f t="shared" si="11"/>
        <v>#N/A</v>
      </c>
      <c r="AA63" s="175" t="e">
        <f t="shared" si="12"/>
        <v>#N/A</v>
      </c>
      <c r="AB63" s="175" t="e">
        <f t="shared" si="13"/>
        <v>#N/A</v>
      </c>
      <c r="AC63" s="175" t="e">
        <f t="shared" si="14"/>
        <v>#N/A</v>
      </c>
      <c r="AD63" s="225" t="e">
        <f t="shared" si="15"/>
        <v>#N/A</v>
      </c>
    </row>
    <row r="64" spans="1:30">
      <c r="A64" s="159">
        <v>38533</v>
      </c>
      <c r="B64" s="137">
        <f t="shared" si="0"/>
        <v>2</v>
      </c>
      <c r="C64" s="115" t="str">
        <f t="shared" si="1"/>
        <v>June2005</v>
      </c>
      <c r="D64" s="115">
        <f t="shared" si="2"/>
        <v>38504</v>
      </c>
      <c r="E64" s="154">
        <v>509</v>
      </c>
      <c r="F64" s="154">
        <v>2300</v>
      </c>
      <c r="J64" s="154">
        <f t="shared" si="16"/>
        <v>2809</v>
      </c>
      <c r="K64" s="175"/>
      <c r="L64" s="175"/>
      <c r="M64" s="175"/>
      <c r="N64" s="175"/>
      <c r="O64" s="175"/>
      <c r="P64" s="225"/>
      <c r="R64" s="354">
        <v>42156</v>
      </c>
      <c r="S64" s="150">
        <f t="shared" si="4"/>
        <v>2665</v>
      </c>
      <c r="T64" s="175">
        <f t="shared" si="5"/>
        <v>6588</v>
      </c>
      <c r="U64" s="175">
        <f t="shared" si="6"/>
        <v>800</v>
      </c>
      <c r="V64" s="175">
        <f t="shared" si="7"/>
        <v>1215</v>
      </c>
      <c r="W64" s="175">
        <f t="shared" si="8"/>
        <v>733</v>
      </c>
      <c r="X64" s="175">
        <f t="shared" si="9"/>
        <v>12001</v>
      </c>
      <c r="Y64" s="175" t="e">
        <f t="shared" si="10"/>
        <v>#N/A</v>
      </c>
      <c r="Z64" s="175" t="e">
        <f t="shared" si="11"/>
        <v>#N/A</v>
      </c>
      <c r="AA64" s="175" t="e">
        <f t="shared" si="12"/>
        <v>#N/A</v>
      </c>
      <c r="AB64" s="175" t="e">
        <f t="shared" si="13"/>
        <v>#N/A</v>
      </c>
      <c r="AC64" s="175" t="e">
        <f t="shared" si="14"/>
        <v>#N/A</v>
      </c>
      <c r="AD64" s="225" t="e">
        <f t="shared" si="15"/>
        <v>#N/A</v>
      </c>
    </row>
    <row r="65" spans="1:31">
      <c r="A65" s="159">
        <v>38564</v>
      </c>
      <c r="B65" s="137">
        <f t="shared" si="0"/>
        <v>3</v>
      </c>
      <c r="C65" s="115" t="str">
        <f t="shared" si="1"/>
        <v>Sep2005</v>
      </c>
      <c r="D65" s="115">
        <f t="shared" si="2"/>
        <v>38596</v>
      </c>
      <c r="E65" s="154">
        <v>490</v>
      </c>
      <c r="F65" s="154">
        <v>2298</v>
      </c>
      <c r="J65" s="154">
        <f t="shared" si="16"/>
        <v>2788</v>
      </c>
      <c r="K65" s="175"/>
      <c r="L65" s="175"/>
      <c r="M65" s="175"/>
      <c r="N65" s="175"/>
      <c r="O65" s="175"/>
      <c r="P65" s="225"/>
      <c r="R65" s="354">
        <v>42248</v>
      </c>
      <c r="S65" s="150">
        <f t="shared" si="4"/>
        <v>2912</v>
      </c>
      <c r="T65" s="175">
        <f t="shared" si="5"/>
        <v>6891</v>
      </c>
      <c r="U65" s="175">
        <f t="shared" si="6"/>
        <v>986</v>
      </c>
      <c r="V65" s="175">
        <f t="shared" si="7"/>
        <v>1481</v>
      </c>
      <c r="W65" s="175">
        <f t="shared" si="8"/>
        <v>790</v>
      </c>
      <c r="X65" s="175">
        <f t="shared" si="9"/>
        <v>13060</v>
      </c>
      <c r="Y65" s="175" t="e">
        <f t="shared" si="10"/>
        <v>#N/A</v>
      </c>
      <c r="Z65" s="175" t="e">
        <f t="shared" si="11"/>
        <v>#N/A</v>
      </c>
      <c r="AA65" s="175" t="e">
        <f t="shared" si="12"/>
        <v>#N/A</v>
      </c>
      <c r="AB65" s="175" t="e">
        <f t="shared" si="13"/>
        <v>#N/A</v>
      </c>
      <c r="AC65" s="175" t="e">
        <f t="shared" si="14"/>
        <v>#N/A</v>
      </c>
      <c r="AD65" s="225" t="e">
        <f t="shared" si="15"/>
        <v>#N/A</v>
      </c>
    </row>
    <row r="66" spans="1:31">
      <c r="A66" s="159">
        <v>38595</v>
      </c>
      <c r="B66" s="137">
        <f t="shared" si="0"/>
        <v>3</v>
      </c>
      <c r="C66" s="115" t="str">
        <f t="shared" si="1"/>
        <v>Sep2005</v>
      </c>
      <c r="D66" s="115">
        <f t="shared" si="2"/>
        <v>38596</v>
      </c>
      <c r="E66" s="154">
        <v>521</v>
      </c>
      <c r="F66" s="154">
        <v>2528</v>
      </c>
      <c r="J66" s="154">
        <f t="shared" si="16"/>
        <v>3049</v>
      </c>
      <c r="K66" s="175"/>
      <c r="L66" s="175"/>
      <c r="M66" s="175"/>
      <c r="N66" s="175"/>
      <c r="O66" s="175"/>
      <c r="P66" s="225"/>
      <c r="R66" s="354">
        <v>42339</v>
      </c>
      <c r="S66" s="150">
        <f t="shared" si="4"/>
        <v>2676</v>
      </c>
      <c r="T66" s="175">
        <f t="shared" si="5"/>
        <v>6105</v>
      </c>
      <c r="U66" s="175">
        <f t="shared" si="6"/>
        <v>859</v>
      </c>
      <c r="V66" s="175">
        <f t="shared" si="7"/>
        <v>1260</v>
      </c>
      <c r="W66" s="175">
        <f t="shared" si="8"/>
        <v>767</v>
      </c>
      <c r="X66" s="175">
        <f t="shared" si="9"/>
        <v>11667</v>
      </c>
      <c r="Y66" s="175" t="e">
        <f t="shared" si="10"/>
        <v>#N/A</v>
      </c>
      <c r="Z66" s="175" t="e">
        <f t="shared" si="11"/>
        <v>#N/A</v>
      </c>
      <c r="AA66" s="175" t="e">
        <f t="shared" si="12"/>
        <v>#N/A</v>
      </c>
      <c r="AB66" s="175" t="e">
        <f t="shared" si="13"/>
        <v>#N/A</v>
      </c>
      <c r="AC66" s="175" t="e">
        <f t="shared" si="14"/>
        <v>#N/A</v>
      </c>
      <c r="AD66" s="225" t="e">
        <f t="shared" si="15"/>
        <v>#N/A</v>
      </c>
      <c r="AE66" s="106">
        <f>X66/X62-1</f>
        <v>-7.6758724380786569E-2</v>
      </c>
    </row>
    <row r="67" spans="1:31">
      <c r="A67" s="159">
        <v>38625</v>
      </c>
      <c r="B67" s="137">
        <f t="shared" si="0"/>
        <v>3</v>
      </c>
      <c r="C67" s="115" t="str">
        <f t="shared" si="1"/>
        <v>Sep2005</v>
      </c>
      <c r="D67" s="115">
        <f t="shared" si="2"/>
        <v>38596</v>
      </c>
      <c r="E67" s="154">
        <v>524</v>
      </c>
      <c r="F67" s="154">
        <v>2396</v>
      </c>
      <c r="J67" s="154">
        <f t="shared" si="16"/>
        <v>2920</v>
      </c>
      <c r="K67" s="175"/>
      <c r="L67" s="175"/>
      <c r="M67" s="175"/>
      <c r="N67" s="175"/>
      <c r="O67" s="175"/>
      <c r="P67" s="225"/>
      <c r="R67" s="354">
        <v>42430</v>
      </c>
      <c r="S67" s="150">
        <f t="shared" si="4"/>
        <v>2250</v>
      </c>
      <c r="T67" s="175">
        <f t="shared" si="5"/>
        <v>5024</v>
      </c>
      <c r="U67" s="175">
        <f t="shared" si="6"/>
        <v>588</v>
      </c>
      <c r="V67" s="175">
        <f t="shared" si="7"/>
        <v>917</v>
      </c>
      <c r="W67" s="175">
        <f t="shared" si="8"/>
        <v>529</v>
      </c>
      <c r="X67" s="175">
        <f t="shared" si="9"/>
        <v>9308</v>
      </c>
      <c r="Y67" s="175" t="e">
        <f t="shared" si="10"/>
        <v>#N/A</v>
      </c>
      <c r="Z67" s="175" t="e">
        <f t="shared" si="11"/>
        <v>#N/A</v>
      </c>
      <c r="AA67" s="175" t="e">
        <f t="shared" si="12"/>
        <v>#N/A</v>
      </c>
      <c r="AB67" s="175" t="e">
        <f t="shared" si="13"/>
        <v>#N/A</v>
      </c>
      <c r="AC67" s="175" t="e">
        <f t="shared" si="14"/>
        <v>#N/A</v>
      </c>
      <c r="AD67" s="225" t="e">
        <f t="shared" si="15"/>
        <v>#N/A</v>
      </c>
      <c r="AE67" s="106">
        <f>X67/X63-1</f>
        <v>-0.15304822565969067</v>
      </c>
    </row>
    <row r="68" spans="1:31">
      <c r="A68" s="159">
        <v>38656</v>
      </c>
      <c r="B68" s="137">
        <f t="shared" ref="B68:B131" si="17">MONTH(MONTH(A68)&amp;0)</f>
        <v>4</v>
      </c>
      <c r="C68" s="115" t="str">
        <f t="shared" ref="C68:C131" si="18">IF(B68=4,"dec",IF(B68=1,"Mar", IF(B68=2,"June",IF(B68=3,"Sep",""))))&amp;YEAR(A68)</f>
        <v>dec2005</v>
      </c>
      <c r="D68" s="115">
        <f t="shared" ref="D68:D131" si="19">DATEVALUE(C68)</f>
        <v>38687</v>
      </c>
      <c r="E68" s="154">
        <v>413</v>
      </c>
      <c r="F68" s="154">
        <v>2217</v>
      </c>
      <c r="J68" s="154">
        <f t="shared" ref="J68:J99" si="20">E68+F68+G68+H68+I68</f>
        <v>2630</v>
      </c>
      <c r="K68" s="175"/>
      <c r="L68" s="175"/>
      <c r="M68" s="175"/>
      <c r="N68" s="175"/>
      <c r="O68" s="175"/>
      <c r="P68" s="225"/>
      <c r="Q68" s="542"/>
      <c r="R68" s="354">
        <v>42522</v>
      </c>
      <c r="S68" s="150">
        <f t="shared" si="4"/>
        <v>3058</v>
      </c>
      <c r="T68" s="175">
        <f t="shared" si="5"/>
        <v>6550</v>
      </c>
      <c r="U68" s="175">
        <f t="shared" si="6"/>
        <v>904</v>
      </c>
      <c r="V68" s="175">
        <f t="shared" si="7"/>
        <v>1324</v>
      </c>
      <c r="W68" s="175">
        <f t="shared" si="8"/>
        <v>766</v>
      </c>
      <c r="X68" s="175">
        <f t="shared" si="9"/>
        <v>12602</v>
      </c>
      <c r="Y68" s="175" t="e">
        <f t="shared" si="10"/>
        <v>#N/A</v>
      </c>
      <c r="Z68" s="175" t="e">
        <f t="shared" si="11"/>
        <v>#N/A</v>
      </c>
      <c r="AA68" s="175" t="e">
        <f t="shared" si="12"/>
        <v>#N/A</v>
      </c>
      <c r="AB68" s="175" t="e">
        <f t="shared" si="13"/>
        <v>#N/A</v>
      </c>
      <c r="AC68" s="175" t="e">
        <f t="shared" si="14"/>
        <v>#N/A</v>
      </c>
      <c r="AD68" s="225" t="e">
        <f t="shared" si="15"/>
        <v>#N/A</v>
      </c>
      <c r="AE68" s="111">
        <f>SUM(W65:W68)/SUM(W57:W60)-1</f>
        <v>0.21465076660988069</v>
      </c>
    </row>
    <row r="69" spans="1:31">
      <c r="A69" s="159">
        <v>38686</v>
      </c>
      <c r="B69" s="137">
        <f t="shared" si="17"/>
        <v>4</v>
      </c>
      <c r="C69" s="115" t="str">
        <f t="shared" si="18"/>
        <v>dec2005</v>
      </c>
      <c r="D69" s="115">
        <f t="shared" si="19"/>
        <v>38687</v>
      </c>
      <c r="E69" s="154">
        <v>490</v>
      </c>
      <c r="F69" s="154">
        <v>2546</v>
      </c>
      <c r="J69" s="154">
        <f t="shared" si="20"/>
        <v>3036</v>
      </c>
      <c r="K69" s="175"/>
      <c r="L69" s="175"/>
      <c r="M69" s="175"/>
      <c r="N69" s="175"/>
      <c r="O69" s="175"/>
      <c r="P69" s="225"/>
      <c r="R69" s="354">
        <v>42614</v>
      </c>
      <c r="S69" s="150">
        <f t="shared" ref="S69:S108" si="21">IF(SUMIF($D$4:$D$316,R69,$E$4:$E$316)=0,NA(),SUMIF($D$4:$D$316,R69,$E$4:$E$316))</f>
        <v>2955</v>
      </c>
      <c r="T69" s="175">
        <f t="shared" ref="T69:T108" si="22">IF(SUMIF($D$4:$D$316,R69,$F$4:$F$316)=0,NA(),SUMIF($D$4:$D$316,R69,$F$4:$F$316))</f>
        <v>6461</v>
      </c>
      <c r="U69" s="175">
        <f t="shared" ref="U69:U108" si="23">IF(SUMIF($D$4:$D$316,R69,$G$4:$G$316)=0,NA(),SUMIF($D$4:$D$316,R69,$G$4:$G$316))</f>
        <v>969</v>
      </c>
      <c r="V69" s="175">
        <f t="shared" ref="V69:V108" si="24">IF(SUMIF($D$4:$D$316,R69,$H$4:$H$316)=0,NA(),SUMIF($D$4:$D$316,R69,$H$4:$H$316))</f>
        <v>1238</v>
      </c>
      <c r="W69" s="175">
        <f t="shared" ref="W69:W108" si="25">IF(SUMIF($D$4:$D$316,R69,$I$4:$I$316)=0,NA(),SUMIF($D$4:$D$316,R69,$I$4:$I$316))</f>
        <v>840</v>
      </c>
      <c r="X69" s="175">
        <f t="shared" ref="X69:X108" si="26">IF(SUMIF($D$4:$D$316,R69,$J$4:$J$316)=0,NA(),SUMIF($D$4:$D$316,R69,$J$4:$J$316))</f>
        <v>12463</v>
      </c>
      <c r="Y69" s="175" t="e">
        <f t="shared" ref="Y69:Y108" si="27">IF(SUMIF($D$4:$D$316,R69,$K$4:$K$316)=0,NA(),SUMIF($D$4:$D$316,R69,$K$4:$K$316))</f>
        <v>#N/A</v>
      </c>
      <c r="Z69" s="175" t="e">
        <f t="shared" ref="Z69:Z108" si="28">IF(SUMIF($D$4:$D$316,R69,$L$4:$L$316)=0,NA(),SUMIF($D$4:$D$316,R69,$L$4:$L$316))</f>
        <v>#N/A</v>
      </c>
      <c r="AA69" s="175" t="e">
        <f t="shared" ref="AA69:AA108" si="29">IF(SUMIF($D$4:$D$316,R69,$M$4:$M$316)=0,NA(),SUMIF($D$4:$D$316,R69,$M$4:$M$316))</f>
        <v>#N/A</v>
      </c>
      <c r="AB69" s="175" t="e">
        <f t="shared" ref="AB69:AB108" si="30">IF(SUMIF($D$4:$D$316,R69,$N$4:$N$316)=0,NA(),SUMIF($D$4:$D$316,R69,$N$4:$N$316))</f>
        <v>#N/A</v>
      </c>
      <c r="AC69" s="175" t="e">
        <f t="shared" ref="AC69:AC108" si="31">IF(SUMIF($D$4:$D$316,R69,$O$4:$O$316)=0,NA(),SUMIF($D$4:$D$316,R69,$O$4:$O$316))</f>
        <v>#N/A</v>
      </c>
      <c r="AD69" s="225" t="e">
        <f t="shared" ref="AD69:AD108" si="32">IF(SUMIF($D$4:$D$316,R69,$P$4:$P$316)=0,NA(),SUMIF($D$4:$D$316,R69,$P$4:$P$316))</f>
        <v>#N/A</v>
      </c>
      <c r="AE69" s="111"/>
    </row>
    <row r="70" spans="1:31">
      <c r="A70" s="159">
        <v>38717</v>
      </c>
      <c r="B70" s="137">
        <f t="shared" si="17"/>
        <v>4</v>
      </c>
      <c r="C70" s="115" t="str">
        <f t="shared" si="18"/>
        <v>dec2005</v>
      </c>
      <c r="D70" s="115">
        <f t="shared" si="19"/>
        <v>38687</v>
      </c>
      <c r="E70" s="154">
        <v>415</v>
      </c>
      <c r="F70" s="154">
        <v>1997</v>
      </c>
      <c r="J70" s="154">
        <f t="shared" si="20"/>
        <v>2412</v>
      </c>
      <c r="K70" s="175"/>
      <c r="L70" s="175"/>
      <c r="M70" s="175"/>
      <c r="N70" s="175"/>
      <c r="O70" s="175"/>
      <c r="P70" s="225"/>
      <c r="R70" s="354">
        <v>42705</v>
      </c>
      <c r="S70" s="150">
        <f t="shared" si="21"/>
        <v>2704</v>
      </c>
      <c r="T70" s="175">
        <f t="shared" si="22"/>
        <v>5620</v>
      </c>
      <c r="U70" s="175">
        <f t="shared" si="23"/>
        <v>815</v>
      </c>
      <c r="V70" s="175">
        <f t="shared" si="24"/>
        <v>1150</v>
      </c>
      <c r="W70" s="175">
        <f t="shared" si="25"/>
        <v>783</v>
      </c>
      <c r="X70" s="175">
        <f t="shared" si="26"/>
        <v>11072</v>
      </c>
      <c r="Y70" s="175">
        <f t="shared" si="27"/>
        <v>2918.5663494319847</v>
      </c>
      <c r="Z70" s="175">
        <f t="shared" si="28"/>
        <v>6216.067663825921</v>
      </c>
      <c r="AA70" s="175">
        <f t="shared" si="29"/>
        <v>904.89349286248682</v>
      </c>
      <c r="AB70" s="175">
        <f t="shared" si="30"/>
        <v>1261.9780679591329</v>
      </c>
      <c r="AC70" s="175">
        <f t="shared" si="31"/>
        <v>832.74798360183229</v>
      </c>
      <c r="AD70" s="225">
        <f t="shared" si="32"/>
        <v>12134.253557681357</v>
      </c>
    </row>
    <row r="71" spans="1:31">
      <c r="A71" s="159">
        <v>38748</v>
      </c>
      <c r="B71" s="137">
        <f t="shared" si="17"/>
        <v>1</v>
      </c>
      <c r="C71" s="115" t="str">
        <f t="shared" si="18"/>
        <v>Mar2006</v>
      </c>
      <c r="D71" s="115">
        <f t="shared" si="19"/>
        <v>38777</v>
      </c>
      <c r="E71" s="154">
        <v>272</v>
      </c>
      <c r="F71" s="154">
        <v>1886</v>
      </c>
      <c r="J71" s="154">
        <f t="shared" si="20"/>
        <v>2158</v>
      </c>
      <c r="K71" s="175"/>
      <c r="L71" s="175"/>
      <c r="M71" s="175"/>
      <c r="N71" s="175"/>
      <c r="O71" s="175"/>
      <c r="P71" s="225"/>
      <c r="R71" s="354">
        <v>42795</v>
      </c>
      <c r="S71" s="150" t="e">
        <f t="shared" si="21"/>
        <v>#N/A</v>
      </c>
      <c r="T71" s="175" t="e">
        <f t="shared" si="22"/>
        <v>#N/A</v>
      </c>
      <c r="U71" s="175" t="e">
        <f t="shared" si="23"/>
        <v>#N/A</v>
      </c>
      <c r="V71" s="175" t="e">
        <f t="shared" si="24"/>
        <v>#N/A</v>
      </c>
      <c r="W71" s="175" t="e">
        <f t="shared" si="25"/>
        <v>#N/A</v>
      </c>
      <c r="X71" s="175" t="e">
        <f t="shared" si="26"/>
        <v>#N/A</v>
      </c>
      <c r="Y71" s="175">
        <f t="shared" si="27"/>
        <v>2873.360643739933</v>
      </c>
      <c r="Z71" s="175">
        <f t="shared" si="28"/>
        <v>6141.2861269131372</v>
      </c>
      <c r="AA71" s="175">
        <f t="shared" si="29"/>
        <v>733.34817485217513</v>
      </c>
      <c r="AB71" s="175">
        <f t="shared" si="30"/>
        <v>1110.8412670700322</v>
      </c>
      <c r="AC71" s="175">
        <f t="shared" si="31"/>
        <v>660.47567529767628</v>
      </c>
      <c r="AD71" s="225">
        <f t="shared" si="32"/>
        <v>11519.311887872953</v>
      </c>
    </row>
    <row r="72" spans="1:31">
      <c r="A72" s="159">
        <v>38776</v>
      </c>
      <c r="B72" s="137">
        <f t="shared" si="17"/>
        <v>1</v>
      </c>
      <c r="C72" s="115" t="str">
        <f t="shared" si="18"/>
        <v>Mar2006</v>
      </c>
      <c r="D72" s="115">
        <f t="shared" si="19"/>
        <v>38777</v>
      </c>
      <c r="E72" s="154">
        <v>461</v>
      </c>
      <c r="F72" s="154">
        <v>2490</v>
      </c>
      <c r="J72" s="154">
        <f t="shared" si="20"/>
        <v>2951</v>
      </c>
      <c r="K72" s="175"/>
      <c r="L72" s="175"/>
      <c r="M72" s="175"/>
      <c r="N72" s="175"/>
      <c r="O72" s="175"/>
      <c r="P72" s="225"/>
      <c r="R72" s="354">
        <v>42887</v>
      </c>
      <c r="S72" s="150" t="e">
        <f t="shared" si="21"/>
        <v>#N/A</v>
      </c>
      <c r="T72" s="175" t="e">
        <f t="shared" si="22"/>
        <v>#N/A</v>
      </c>
      <c r="U72" s="175" t="e">
        <f t="shared" si="23"/>
        <v>#N/A</v>
      </c>
      <c r="V72" s="175" t="e">
        <f t="shared" si="24"/>
        <v>#N/A</v>
      </c>
      <c r="W72" s="175" t="e">
        <f t="shared" si="25"/>
        <v>#N/A</v>
      </c>
      <c r="X72" s="175" t="e">
        <f t="shared" si="26"/>
        <v>#N/A</v>
      </c>
      <c r="Y72" s="175">
        <f t="shared" si="27"/>
        <v>3152.7975430693468</v>
      </c>
      <c r="Z72" s="175">
        <f t="shared" si="28"/>
        <v>6721.6970662735712</v>
      </c>
      <c r="AA72" s="175">
        <f t="shared" si="29"/>
        <v>881.03359106304356</v>
      </c>
      <c r="AB72" s="175">
        <f t="shared" si="30"/>
        <v>1307.4102863744988</v>
      </c>
      <c r="AC72" s="175">
        <f t="shared" si="31"/>
        <v>813.96100660419165</v>
      </c>
      <c r="AD72" s="225">
        <f t="shared" si="32"/>
        <v>12876.899493384652</v>
      </c>
    </row>
    <row r="73" spans="1:31">
      <c r="A73" s="159">
        <v>38807</v>
      </c>
      <c r="B73" s="137">
        <f t="shared" si="17"/>
        <v>1</v>
      </c>
      <c r="C73" s="115" t="str">
        <f t="shared" si="18"/>
        <v>Mar2006</v>
      </c>
      <c r="D73" s="115">
        <f t="shared" si="19"/>
        <v>38777</v>
      </c>
      <c r="E73" s="154">
        <v>498</v>
      </c>
      <c r="F73" s="154">
        <v>2381</v>
      </c>
      <c r="J73" s="154">
        <f t="shared" si="20"/>
        <v>2879</v>
      </c>
      <c r="K73" s="175"/>
      <c r="L73" s="175"/>
      <c r="M73" s="175"/>
      <c r="N73" s="175"/>
      <c r="O73" s="175"/>
      <c r="P73" s="225"/>
      <c r="R73" s="354">
        <v>42979</v>
      </c>
      <c r="S73" s="150" t="e">
        <f t="shared" si="21"/>
        <v>#N/A</v>
      </c>
      <c r="T73" s="175" t="e">
        <f t="shared" si="22"/>
        <v>#N/A</v>
      </c>
      <c r="U73" s="175" t="e">
        <f t="shared" si="23"/>
        <v>#N/A</v>
      </c>
      <c r="V73" s="175" t="e">
        <f t="shared" si="24"/>
        <v>#N/A</v>
      </c>
      <c r="W73" s="175" t="e">
        <f t="shared" si="25"/>
        <v>#N/A</v>
      </c>
      <c r="X73" s="175" t="e">
        <f t="shared" si="26"/>
        <v>#N/A</v>
      </c>
      <c r="Y73" s="175">
        <f t="shared" si="27"/>
        <v>3230.4347083409029</v>
      </c>
      <c r="Z73" s="175">
        <f t="shared" si="28"/>
        <v>6644.4991534587207</v>
      </c>
      <c r="AA73" s="175">
        <f t="shared" si="29"/>
        <v>983.57333458630308</v>
      </c>
      <c r="AB73" s="175">
        <f t="shared" si="30"/>
        <v>1275.4901844105596</v>
      </c>
      <c r="AC73" s="175">
        <f t="shared" si="31"/>
        <v>886.68606616148486</v>
      </c>
      <c r="AD73" s="225">
        <f t="shared" si="32"/>
        <v>13020.68344695797</v>
      </c>
    </row>
    <row r="74" spans="1:31">
      <c r="A74" s="159">
        <v>38837</v>
      </c>
      <c r="B74" s="137">
        <f t="shared" si="17"/>
        <v>2</v>
      </c>
      <c r="C74" s="115" t="str">
        <f t="shared" si="18"/>
        <v>June2006</v>
      </c>
      <c r="D74" s="115">
        <f t="shared" si="19"/>
        <v>38869</v>
      </c>
      <c r="E74" s="154">
        <v>431</v>
      </c>
      <c r="F74" s="154">
        <v>2086</v>
      </c>
      <c r="J74" s="154">
        <f t="shared" si="20"/>
        <v>2517</v>
      </c>
      <c r="K74" s="175"/>
      <c r="L74" s="175"/>
      <c r="M74" s="175"/>
      <c r="N74" s="175"/>
      <c r="O74" s="175"/>
      <c r="P74" s="225"/>
      <c r="R74" s="354">
        <v>43070</v>
      </c>
      <c r="S74" s="150" t="e">
        <f t="shared" si="21"/>
        <v>#N/A</v>
      </c>
      <c r="T74" s="175" t="e">
        <f t="shared" si="22"/>
        <v>#N/A</v>
      </c>
      <c r="U74" s="175" t="e">
        <f t="shared" si="23"/>
        <v>#N/A</v>
      </c>
      <c r="V74" s="175" t="e">
        <f t="shared" si="24"/>
        <v>#N/A</v>
      </c>
      <c r="W74" s="175" t="e">
        <f t="shared" si="25"/>
        <v>#N/A</v>
      </c>
      <c r="X74" s="175" t="e">
        <f t="shared" si="26"/>
        <v>#N/A</v>
      </c>
      <c r="Y74" s="175">
        <f t="shared" si="27"/>
        <v>2994.7036050709889</v>
      </c>
      <c r="Z74" s="175">
        <f t="shared" si="28"/>
        <v>6270.364318258069</v>
      </c>
      <c r="AA74" s="175">
        <f t="shared" si="29"/>
        <v>913.3983428927487</v>
      </c>
      <c r="AB74" s="175">
        <f t="shared" si="30"/>
        <v>1267.3597527289062</v>
      </c>
      <c r="AC74" s="175">
        <f t="shared" si="31"/>
        <v>838.11824798351199</v>
      </c>
      <c r="AD74" s="225">
        <f t="shared" si="32"/>
        <v>12283.944266934224</v>
      </c>
    </row>
    <row r="75" spans="1:31">
      <c r="A75" s="159">
        <v>38868</v>
      </c>
      <c r="B75" s="137">
        <f t="shared" si="17"/>
        <v>2</v>
      </c>
      <c r="C75" s="115" t="str">
        <f t="shared" si="18"/>
        <v>June2006</v>
      </c>
      <c r="D75" s="115">
        <f t="shared" si="19"/>
        <v>38869</v>
      </c>
      <c r="E75" s="154">
        <v>576</v>
      </c>
      <c r="F75" s="154">
        <v>2906</v>
      </c>
      <c r="J75" s="154">
        <f t="shared" si="20"/>
        <v>3482</v>
      </c>
      <c r="K75" s="175"/>
      <c r="L75" s="175"/>
      <c r="M75" s="175"/>
      <c r="N75" s="175"/>
      <c r="O75" s="175"/>
      <c r="P75" s="225"/>
      <c r="R75" s="354">
        <v>43160</v>
      </c>
      <c r="S75" s="150" t="e">
        <f t="shared" si="21"/>
        <v>#N/A</v>
      </c>
      <c r="T75" s="175" t="e">
        <f t="shared" si="22"/>
        <v>#N/A</v>
      </c>
      <c r="U75" s="175" t="e">
        <f t="shared" si="23"/>
        <v>#N/A</v>
      </c>
      <c r="V75" s="175" t="e">
        <f t="shared" si="24"/>
        <v>#N/A</v>
      </c>
      <c r="W75" s="175" t="e">
        <f t="shared" si="25"/>
        <v>#N/A</v>
      </c>
      <c r="X75" s="175" t="e">
        <f t="shared" si="26"/>
        <v>#N/A</v>
      </c>
      <c r="Y75" s="175">
        <f t="shared" si="27"/>
        <v>2922.6961540885786</v>
      </c>
      <c r="Z75" s="175">
        <f t="shared" si="28"/>
        <v>6138.2854939668923</v>
      </c>
      <c r="AA75" s="175">
        <f t="shared" si="29"/>
        <v>739.37119162426541</v>
      </c>
      <c r="AB75" s="175">
        <f t="shared" si="30"/>
        <v>1035.8534218326872</v>
      </c>
      <c r="AC75" s="175">
        <f t="shared" si="31"/>
        <v>681.99919854831194</v>
      </c>
      <c r="AD75" s="225">
        <f t="shared" si="32"/>
        <v>11518.205460060737</v>
      </c>
    </row>
    <row r="76" spans="1:31">
      <c r="A76" s="159">
        <v>38898</v>
      </c>
      <c r="B76" s="137">
        <f t="shared" si="17"/>
        <v>2</v>
      </c>
      <c r="C76" s="115" t="str">
        <f t="shared" si="18"/>
        <v>June2006</v>
      </c>
      <c r="D76" s="115">
        <f t="shared" si="19"/>
        <v>38869</v>
      </c>
      <c r="E76" s="154">
        <v>466</v>
      </c>
      <c r="F76" s="154">
        <v>2623</v>
      </c>
      <c r="J76" s="154">
        <f t="shared" si="20"/>
        <v>3089</v>
      </c>
      <c r="K76" s="175"/>
      <c r="L76" s="175"/>
      <c r="M76" s="175"/>
      <c r="N76" s="175"/>
      <c r="O76" s="175"/>
      <c r="P76" s="225"/>
      <c r="R76" s="354">
        <v>43252</v>
      </c>
      <c r="S76" s="150" t="e">
        <f t="shared" si="21"/>
        <v>#N/A</v>
      </c>
      <c r="T76" s="175" t="e">
        <f t="shared" si="22"/>
        <v>#N/A</v>
      </c>
      <c r="U76" s="175" t="e">
        <f t="shared" si="23"/>
        <v>#N/A</v>
      </c>
      <c r="V76" s="175" t="e">
        <f t="shared" si="24"/>
        <v>#N/A</v>
      </c>
      <c r="W76" s="175" t="e">
        <f t="shared" si="25"/>
        <v>#N/A</v>
      </c>
      <c r="X76" s="175" t="e">
        <f t="shared" si="26"/>
        <v>#N/A</v>
      </c>
      <c r="Y76" s="175">
        <f t="shared" si="27"/>
        <v>3201.6429156865615</v>
      </c>
      <c r="Z76" s="175">
        <f t="shared" si="28"/>
        <v>6695.4443150189945</v>
      </c>
      <c r="AA76" s="175">
        <f t="shared" si="29"/>
        <v>888.59786015762415</v>
      </c>
      <c r="AB76" s="175">
        <f t="shared" si="30"/>
        <v>1221.7895042295399</v>
      </c>
      <c r="AC76" s="175">
        <f t="shared" si="31"/>
        <v>833.02596265393913</v>
      </c>
      <c r="AD76" s="225">
        <f t="shared" si="32"/>
        <v>12840.50055774666</v>
      </c>
    </row>
    <row r="77" spans="1:31">
      <c r="A77" s="159">
        <v>38929</v>
      </c>
      <c r="B77" s="137">
        <f t="shared" si="17"/>
        <v>3</v>
      </c>
      <c r="C77" s="115" t="str">
        <f t="shared" si="18"/>
        <v>Sep2006</v>
      </c>
      <c r="D77" s="115">
        <f t="shared" si="19"/>
        <v>38961</v>
      </c>
      <c r="E77" s="154">
        <v>454</v>
      </c>
      <c r="F77" s="154">
        <v>2568</v>
      </c>
      <c r="J77" s="154">
        <f t="shared" si="20"/>
        <v>3022</v>
      </c>
      <c r="K77" s="175"/>
      <c r="L77" s="175"/>
      <c r="M77" s="175"/>
      <c r="N77" s="175"/>
      <c r="O77" s="175"/>
      <c r="P77" s="225"/>
      <c r="R77" s="354">
        <v>43344</v>
      </c>
      <c r="S77" s="150" t="e">
        <f t="shared" si="21"/>
        <v>#N/A</v>
      </c>
      <c r="T77" s="175" t="e">
        <f t="shared" si="22"/>
        <v>#N/A</v>
      </c>
      <c r="U77" s="175" t="e">
        <f t="shared" si="23"/>
        <v>#N/A</v>
      </c>
      <c r="V77" s="175" t="e">
        <f t="shared" si="24"/>
        <v>#N/A</v>
      </c>
      <c r="W77" s="175" t="e">
        <f t="shared" si="25"/>
        <v>#N/A</v>
      </c>
      <c r="X77" s="175" t="e">
        <f t="shared" si="26"/>
        <v>#N/A</v>
      </c>
      <c r="Y77" s="175">
        <f t="shared" si="27"/>
        <v>3280.0442199923432</v>
      </c>
      <c r="Z77" s="175">
        <f t="shared" si="28"/>
        <v>6777.5528639174618</v>
      </c>
      <c r="AA77" s="175">
        <f t="shared" si="29"/>
        <v>992.17323715116788</v>
      </c>
      <c r="AB77" s="175">
        <f t="shared" si="30"/>
        <v>1275.4901844105596</v>
      </c>
      <c r="AC77" s="175">
        <f t="shared" si="31"/>
        <v>894.00637484718322</v>
      </c>
      <c r="AD77" s="225">
        <f t="shared" si="32"/>
        <v>13219.266880318715</v>
      </c>
    </row>
    <row r="78" spans="1:31">
      <c r="A78" s="159">
        <v>38960</v>
      </c>
      <c r="B78" s="137">
        <f t="shared" si="17"/>
        <v>3</v>
      </c>
      <c r="C78" s="115" t="str">
        <f t="shared" si="18"/>
        <v>Sep2006</v>
      </c>
      <c r="D78" s="115">
        <f t="shared" si="19"/>
        <v>38961</v>
      </c>
      <c r="E78" s="154">
        <v>589</v>
      </c>
      <c r="F78" s="154">
        <v>2946</v>
      </c>
      <c r="J78" s="154">
        <f t="shared" si="20"/>
        <v>3535</v>
      </c>
      <c r="K78" s="175"/>
      <c r="L78" s="175"/>
      <c r="M78" s="175"/>
      <c r="N78" s="175"/>
      <c r="O78" s="175"/>
      <c r="P78" s="225"/>
      <c r="R78" s="354">
        <v>43435</v>
      </c>
      <c r="S78" s="150" t="e">
        <f t="shared" si="21"/>
        <v>#N/A</v>
      </c>
      <c r="T78" s="175" t="e">
        <f t="shared" si="22"/>
        <v>#N/A</v>
      </c>
      <c r="U78" s="175" t="e">
        <f t="shared" si="23"/>
        <v>#N/A</v>
      </c>
      <c r="V78" s="175" t="e">
        <f t="shared" si="24"/>
        <v>#N/A</v>
      </c>
      <c r="W78" s="175" t="e">
        <f t="shared" si="25"/>
        <v>#N/A</v>
      </c>
      <c r="X78" s="175" t="e">
        <f t="shared" si="26"/>
        <v>#N/A</v>
      </c>
      <c r="Y78" s="175">
        <f t="shared" si="27"/>
        <v>3044.5586011125556</v>
      </c>
      <c r="Z78" s="175">
        <f t="shared" si="28"/>
        <v>6373.5546992497411</v>
      </c>
      <c r="AA78" s="175">
        <f t="shared" si="29"/>
        <v>922.49936344369416</v>
      </c>
      <c r="AB78" s="175">
        <f t="shared" si="30"/>
        <v>1267.3597527289062</v>
      </c>
      <c r="AC78" s="175">
        <f t="shared" si="31"/>
        <v>860.45241625171536</v>
      </c>
      <c r="AD78" s="225">
        <f t="shared" si="32"/>
        <v>12468.424832786612</v>
      </c>
    </row>
    <row r="79" spans="1:31">
      <c r="A79" s="159">
        <v>38990</v>
      </c>
      <c r="B79" s="137">
        <f t="shared" si="17"/>
        <v>3</v>
      </c>
      <c r="C79" s="115" t="str">
        <f t="shared" si="18"/>
        <v>Sep2006</v>
      </c>
      <c r="D79" s="115">
        <f t="shared" si="19"/>
        <v>38961</v>
      </c>
      <c r="E79" s="154">
        <v>532</v>
      </c>
      <c r="F79" s="154">
        <v>2477</v>
      </c>
      <c r="J79" s="154">
        <f t="shared" si="20"/>
        <v>3009</v>
      </c>
      <c r="K79" s="175"/>
      <c r="L79" s="175"/>
      <c r="M79" s="175"/>
      <c r="N79" s="175"/>
      <c r="O79" s="175"/>
      <c r="P79" s="225"/>
      <c r="R79" s="354">
        <v>43525</v>
      </c>
      <c r="S79" s="150" t="e">
        <f t="shared" si="21"/>
        <v>#N/A</v>
      </c>
      <c r="T79" s="175" t="e">
        <f t="shared" si="22"/>
        <v>#N/A</v>
      </c>
      <c r="U79" s="175" t="e">
        <f t="shared" si="23"/>
        <v>#N/A</v>
      </c>
      <c r="V79" s="175" t="e">
        <f t="shared" si="24"/>
        <v>#N/A</v>
      </c>
      <c r="W79" s="175" t="e">
        <f t="shared" si="25"/>
        <v>#N/A</v>
      </c>
      <c r="X79" s="175" t="e">
        <f t="shared" si="26"/>
        <v>#N/A</v>
      </c>
      <c r="Y79" s="175">
        <f t="shared" si="27"/>
        <v>2973.0426304069715</v>
      </c>
      <c r="Z79" s="175">
        <f t="shared" si="28"/>
        <v>6223.1666483483959</v>
      </c>
      <c r="AA79" s="175">
        <f t="shared" si="29"/>
        <v>748.79223014564423</v>
      </c>
      <c r="AB79" s="175">
        <f t="shared" si="30"/>
        <v>1035.8534218326872</v>
      </c>
      <c r="AC79" s="175">
        <f t="shared" si="31"/>
        <v>698.86327731089</v>
      </c>
      <c r="AD79" s="225">
        <f t="shared" si="32"/>
        <v>11679.718208044589</v>
      </c>
    </row>
    <row r="80" spans="1:31">
      <c r="A80" s="159">
        <v>39021</v>
      </c>
      <c r="B80" s="137">
        <f t="shared" si="17"/>
        <v>4</v>
      </c>
      <c r="C80" s="115" t="str">
        <f t="shared" si="18"/>
        <v>dec2006</v>
      </c>
      <c r="D80" s="115">
        <f t="shared" si="19"/>
        <v>39052</v>
      </c>
      <c r="E80" s="154">
        <v>526</v>
      </c>
      <c r="F80" s="154">
        <v>2561</v>
      </c>
      <c r="J80" s="154">
        <f t="shared" si="20"/>
        <v>3087</v>
      </c>
      <c r="K80" s="175"/>
      <c r="L80" s="175"/>
      <c r="M80" s="175"/>
      <c r="N80" s="175"/>
      <c r="O80" s="175"/>
      <c r="P80" s="225"/>
      <c r="R80" s="354">
        <v>43617</v>
      </c>
      <c r="S80" s="150" t="e">
        <f t="shared" si="21"/>
        <v>#N/A</v>
      </c>
      <c r="T80" s="175" t="e">
        <f t="shared" si="22"/>
        <v>#N/A</v>
      </c>
      <c r="U80" s="175" t="e">
        <f t="shared" si="23"/>
        <v>#N/A</v>
      </c>
      <c r="V80" s="175" t="e">
        <f t="shared" si="24"/>
        <v>#N/A</v>
      </c>
      <c r="W80" s="175" t="e">
        <f t="shared" si="25"/>
        <v>#N/A</v>
      </c>
      <c r="X80" s="175" t="e">
        <f t="shared" si="26"/>
        <v>#N/A</v>
      </c>
      <c r="Y80" s="175">
        <f t="shared" si="27"/>
        <v>3252.3611675105876</v>
      </c>
      <c r="Z80" s="175">
        <f t="shared" si="28"/>
        <v>6771.9046817983635</v>
      </c>
      <c r="AA80" s="175">
        <f t="shared" si="29"/>
        <v>898.20267905849732</v>
      </c>
      <c r="AB80" s="175">
        <f t="shared" si="30"/>
        <v>1221.7895042295399</v>
      </c>
      <c r="AC80" s="175">
        <f t="shared" si="31"/>
        <v>840.10423957046805</v>
      </c>
      <c r="AD80" s="225">
        <f t="shared" si="32"/>
        <v>12984.362272167455</v>
      </c>
    </row>
    <row r="81" spans="1:30">
      <c r="A81" s="159">
        <v>39051</v>
      </c>
      <c r="B81" s="137">
        <f t="shared" si="17"/>
        <v>4</v>
      </c>
      <c r="C81" s="115" t="str">
        <f t="shared" si="18"/>
        <v>dec2006</v>
      </c>
      <c r="D81" s="115">
        <f t="shared" si="19"/>
        <v>39052</v>
      </c>
      <c r="E81" s="154">
        <v>528</v>
      </c>
      <c r="F81" s="154">
        <v>2765</v>
      </c>
      <c r="J81" s="154">
        <f t="shared" si="20"/>
        <v>3293</v>
      </c>
      <c r="K81" s="175"/>
      <c r="L81" s="175"/>
      <c r="M81" s="175"/>
      <c r="N81" s="175"/>
      <c r="O81" s="175"/>
      <c r="P81" s="225"/>
      <c r="R81" s="354">
        <v>43709</v>
      </c>
      <c r="S81" s="150" t="e">
        <f t="shared" si="21"/>
        <v>#N/A</v>
      </c>
      <c r="T81" s="175" t="e">
        <f t="shared" si="22"/>
        <v>#N/A</v>
      </c>
      <c r="U81" s="175" t="e">
        <f t="shared" si="23"/>
        <v>#N/A</v>
      </c>
      <c r="V81" s="175" t="e">
        <f t="shared" si="24"/>
        <v>#N/A</v>
      </c>
      <c r="W81" s="175" t="e">
        <f t="shared" si="25"/>
        <v>#N/A</v>
      </c>
      <c r="X81" s="175" t="e">
        <f t="shared" si="26"/>
        <v>#N/A</v>
      </c>
      <c r="Y81" s="175">
        <f t="shared" si="27"/>
        <v>3329.8999950867092</v>
      </c>
      <c r="Z81" s="175">
        <f t="shared" si="28"/>
        <v>6851.9243062355226</v>
      </c>
      <c r="AA81" s="175">
        <f t="shared" si="29"/>
        <v>1001.6703789988543</v>
      </c>
      <c r="AB81" s="175">
        <f t="shared" si="30"/>
        <v>1275.4901844105596</v>
      </c>
      <c r="AC81" s="175">
        <f t="shared" si="31"/>
        <v>913.01147066751014</v>
      </c>
      <c r="AD81" s="225">
        <f t="shared" si="32"/>
        <v>13371.996335399155</v>
      </c>
    </row>
    <row r="82" spans="1:30">
      <c r="A82" s="159">
        <v>39082</v>
      </c>
      <c r="B82" s="137">
        <f t="shared" si="17"/>
        <v>4</v>
      </c>
      <c r="C82" s="115" t="str">
        <f t="shared" si="18"/>
        <v>dec2006</v>
      </c>
      <c r="D82" s="115">
        <f t="shared" si="19"/>
        <v>39052</v>
      </c>
      <c r="E82" s="154">
        <v>445</v>
      </c>
      <c r="F82" s="154">
        <v>2168</v>
      </c>
      <c r="J82" s="154">
        <f t="shared" si="20"/>
        <v>2613</v>
      </c>
      <c r="K82" s="175"/>
      <c r="L82" s="175"/>
      <c r="M82" s="175"/>
      <c r="N82" s="175"/>
      <c r="O82" s="175"/>
      <c r="P82" s="225"/>
      <c r="R82" s="354">
        <v>43800</v>
      </c>
      <c r="S82" s="150" t="e">
        <f t="shared" si="21"/>
        <v>#N/A</v>
      </c>
      <c r="T82" s="175" t="e">
        <f t="shared" si="22"/>
        <v>#N/A</v>
      </c>
      <c r="U82" s="175" t="e">
        <f t="shared" si="23"/>
        <v>#N/A</v>
      </c>
      <c r="V82" s="175" t="e">
        <f t="shared" si="24"/>
        <v>#N/A</v>
      </c>
      <c r="W82" s="175" t="e">
        <f t="shared" si="25"/>
        <v>#N/A</v>
      </c>
      <c r="X82" s="175" t="e">
        <f t="shared" si="26"/>
        <v>#N/A</v>
      </c>
      <c r="Y82" s="175">
        <f t="shared" si="27"/>
        <v>3093.7542670914308</v>
      </c>
      <c r="Z82" s="175">
        <f t="shared" si="28"/>
        <v>6451.658607797116</v>
      </c>
      <c r="AA82" s="175">
        <f t="shared" si="29"/>
        <v>931.89978102438067</v>
      </c>
      <c r="AB82" s="175">
        <f t="shared" si="30"/>
        <v>1267.3597527289062</v>
      </c>
      <c r="AC82" s="175">
        <f t="shared" si="31"/>
        <v>873.63197568781277</v>
      </c>
      <c r="AD82" s="225">
        <f t="shared" si="32"/>
        <v>12618.304384329645</v>
      </c>
    </row>
    <row r="83" spans="1:30">
      <c r="A83" s="159">
        <v>39113</v>
      </c>
      <c r="B83" s="137">
        <f t="shared" si="17"/>
        <v>1</v>
      </c>
      <c r="C83" s="115" t="str">
        <f t="shared" si="18"/>
        <v>Mar2007</v>
      </c>
      <c r="D83" s="115">
        <f t="shared" si="19"/>
        <v>39142</v>
      </c>
      <c r="E83" s="154">
        <v>371</v>
      </c>
      <c r="F83" s="154">
        <v>2205</v>
      </c>
      <c r="G83" s="154">
        <v>1</v>
      </c>
      <c r="J83" s="154">
        <f t="shared" si="20"/>
        <v>2577</v>
      </c>
      <c r="K83" s="175"/>
      <c r="L83" s="175"/>
      <c r="M83" s="175"/>
      <c r="N83" s="175"/>
      <c r="O83" s="175"/>
      <c r="P83" s="225"/>
      <c r="R83" s="354">
        <v>43891</v>
      </c>
      <c r="S83" s="150" t="e">
        <f t="shared" si="21"/>
        <v>#N/A</v>
      </c>
      <c r="T83" s="175" t="e">
        <f t="shared" si="22"/>
        <v>#N/A</v>
      </c>
      <c r="U83" s="175" t="e">
        <f t="shared" si="23"/>
        <v>#N/A</v>
      </c>
      <c r="V83" s="175" t="e">
        <f t="shared" si="24"/>
        <v>#N/A</v>
      </c>
      <c r="W83" s="175" t="e">
        <f t="shared" si="25"/>
        <v>#N/A</v>
      </c>
      <c r="X83" s="175" t="e">
        <f t="shared" si="26"/>
        <v>#N/A</v>
      </c>
      <c r="Y83" s="175">
        <f t="shared" si="27"/>
        <v>3017.1486413031307</v>
      </c>
      <c r="Z83" s="175">
        <f t="shared" si="28"/>
        <v>6297.9982415489312</v>
      </c>
      <c r="AA83" s="175">
        <f t="shared" si="29"/>
        <v>757.23484535537864</v>
      </c>
      <c r="AB83" s="175">
        <f t="shared" si="30"/>
        <v>1035.8534218326872</v>
      </c>
      <c r="AC83" s="175">
        <f t="shared" si="31"/>
        <v>704.46391213586014</v>
      </c>
      <c r="AD83" s="225">
        <f t="shared" si="32"/>
        <v>11812.699062175987</v>
      </c>
    </row>
    <row r="84" spans="1:30">
      <c r="A84" s="159">
        <v>39141</v>
      </c>
      <c r="B84" s="137">
        <f t="shared" si="17"/>
        <v>1</v>
      </c>
      <c r="C84" s="115" t="str">
        <f t="shared" si="18"/>
        <v>Mar2007</v>
      </c>
      <c r="D84" s="115">
        <f t="shared" si="19"/>
        <v>39142</v>
      </c>
      <c r="E84" s="154">
        <v>496</v>
      </c>
      <c r="F84" s="154">
        <v>2458</v>
      </c>
      <c r="J84" s="154">
        <f t="shared" si="20"/>
        <v>2954</v>
      </c>
      <c r="K84" s="175"/>
      <c r="L84" s="175"/>
      <c r="M84" s="175"/>
      <c r="N84" s="175"/>
      <c r="O84" s="175"/>
      <c r="P84" s="225"/>
      <c r="R84" s="354">
        <v>43983</v>
      </c>
      <c r="S84" s="150" t="e">
        <f t="shared" si="21"/>
        <v>#N/A</v>
      </c>
      <c r="T84" s="175" t="e">
        <f t="shared" si="22"/>
        <v>#N/A</v>
      </c>
      <c r="U84" s="175" t="e">
        <f t="shared" si="23"/>
        <v>#N/A</v>
      </c>
      <c r="V84" s="175" t="e">
        <f t="shared" si="24"/>
        <v>#N/A</v>
      </c>
      <c r="W84" s="175" t="e">
        <f t="shared" si="25"/>
        <v>#N/A</v>
      </c>
      <c r="X84" s="175" t="e">
        <f t="shared" si="26"/>
        <v>#N/A</v>
      </c>
      <c r="Y84" s="175">
        <f t="shared" si="27"/>
        <v>3289.7590345134277</v>
      </c>
      <c r="Z84" s="175">
        <f t="shared" si="28"/>
        <v>6840.1717848034568</v>
      </c>
      <c r="AA84" s="175">
        <f t="shared" si="29"/>
        <v>905.37029506757312</v>
      </c>
      <c r="AB84" s="175">
        <f t="shared" si="30"/>
        <v>1221.7895042295399</v>
      </c>
      <c r="AC84" s="175">
        <f t="shared" si="31"/>
        <v>854.35934911992001</v>
      </c>
      <c r="AD84" s="225">
        <f t="shared" si="32"/>
        <v>13111.449967733919</v>
      </c>
    </row>
    <row r="85" spans="1:30">
      <c r="A85" s="159">
        <v>39172</v>
      </c>
      <c r="B85" s="137">
        <f t="shared" si="17"/>
        <v>1</v>
      </c>
      <c r="C85" s="115" t="str">
        <f t="shared" si="18"/>
        <v>Mar2007</v>
      </c>
      <c r="D85" s="115">
        <f t="shared" si="19"/>
        <v>39142</v>
      </c>
      <c r="E85" s="154">
        <v>617</v>
      </c>
      <c r="F85" s="154">
        <v>2891</v>
      </c>
      <c r="J85" s="154">
        <f t="shared" si="20"/>
        <v>3508</v>
      </c>
      <c r="K85" s="175"/>
      <c r="L85" s="175"/>
      <c r="M85" s="175"/>
      <c r="N85" s="175"/>
      <c r="O85" s="175"/>
      <c r="P85" s="225"/>
      <c r="R85" s="354">
        <v>44075</v>
      </c>
      <c r="S85" s="150" t="e">
        <f t="shared" si="21"/>
        <v>#N/A</v>
      </c>
      <c r="T85" s="175" t="e">
        <f t="shared" si="22"/>
        <v>#N/A</v>
      </c>
      <c r="U85" s="175" t="e">
        <f t="shared" si="23"/>
        <v>#N/A</v>
      </c>
      <c r="V85" s="175" t="e">
        <f t="shared" si="24"/>
        <v>#N/A</v>
      </c>
      <c r="W85" s="175" t="e">
        <f t="shared" si="25"/>
        <v>#N/A</v>
      </c>
      <c r="X85" s="175" t="e">
        <f t="shared" si="26"/>
        <v>#N/A</v>
      </c>
      <c r="Y85" s="175">
        <f t="shared" si="27"/>
        <v>3368.4918705034788</v>
      </c>
      <c r="Z85" s="175">
        <f t="shared" si="28"/>
        <v>6927.57934228054</v>
      </c>
      <c r="AA85" s="175">
        <f t="shared" si="29"/>
        <v>1009.0690194465751</v>
      </c>
      <c r="AB85" s="175">
        <f t="shared" si="30"/>
        <v>1275.4901844105596</v>
      </c>
      <c r="AC85" s="175">
        <f t="shared" si="31"/>
        <v>922.26186746643032</v>
      </c>
      <c r="AD85" s="225">
        <f t="shared" si="32"/>
        <v>13502.892284107587</v>
      </c>
    </row>
    <row r="86" spans="1:30">
      <c r="A86" s="159">
        <v>39202</v>
      </c>
      <c r="B86" s="137">
        <f t="shared" si="17"/>
        <v>2</v>
      </c>
      <c r="C86" s="115" t="str">
        <f t="shared" si="18"/>
        <v>June2007</v>
      </c>
      <c r="D86" s="115">
        <f t="shared" si="19"/>
        <v>39234</v>
      </c>
      <c r="E86" s="154">
        <v>504</v>
      </c>
      <c r="F86" s="154">
        <v>2402</v>
      </c>
      <c r="J86" s="154">
        <f t="shared" si="20"/>
        <v>2906</v>
      </c>
      <c r="K86" s="175"/>
      <c r="L86" s="175"/>
      <c r="M86" s="175"/>
      <c r="N86" s="175"/>
      <c r="O86" s="175"/>
      <c r="P86" s="225"/>
      <c r="R86" s="354">
        <v>44166</v>
      </c>
      <c r="S86" s="150" t="e">
        <f t="shared" si="21"/>
        <v>#N/A</v>
      </c>
      <c r="T86" s="175" t="e">
        <f t="shared" si="22"/>
        <v>#N/A</v>
      </c>
      <c r="U86" s="175" t="e">
        <f t="shared" si="23"/>
        <v>#N/A</v>
      </c>
      <c r="V86" s="175" t="e">
        <f t="shared" si="24"/>
        <v>#N/A</v>
      </c>
      <c r="W86" s="175" t="e">
        <f t="shared" si="25"/>
        <v>#N/A</v>
      </c>
      <c r="X86" s="175" t="e">
        <f t="shared" si="26"/>
        <v>#N/A</v>
      </c>
      <c r="Y86" s="175">
        <f t="shared" si="27"/>
        <v>3112.9099520325708</v>
      </c>
      <c r="Z86" s="175">
        <f t="shared" si="28"/>
        <v>6491.8102627407134</v>
      </c>
      <c r="AA86" s="175">
        <f t="shared" si="29"/>
        <v>935.58376583338622</v>
      </c>
      <c r="AB86" s="175">
        <f t="shared" si="30"/>
        <v>1267.3597527289062</v>
      </c>
      <c r="AC86" s="175">
        <f t="shared" si="31"/>
        <v>874.44510855211502</v>
      </c>
      <c r="AD86" s="225">
        <f t="shared" si="32"/>
        <v>12682.108841887692</v>
      </c>
    </row>
    <row r="87" spans="1:30">
      <c r="A87" s="159">
        <v>39233</v>
      </c>
      <c r="B87" s="137">
        <f t="shared" si="17"/>
        <v>2</v>
      </c>
      <c r="C87" s="115" t="str">
        <f t="shared" si="18"/>
        <v>June2007</v>
      </c>
      <c r="D87" s="115">
        <f t="shared" si="19"/>
        <v>39234</v>
      </c>
      <c r="E87" s="154">
        <v>670</v>
      </c>
      <c r="F87" s="154">
        <v>3098</v>
      </c>
      <c r="J87" s="154">
        <f t="shared" si="20"/>
        <v>3768</v>
      </c>
      <c r="K87" s="175"/>
      <c r="L87" s="175"/>
      <c r="M87" s="175"/>
      <c r="N87" s="175"/>
      <c r="O87" s="175"/>
      <c r="P87" s="225"/>
      <c r="R87" s="354">
        <v>44256</v>
      </c>
      <c r="S87" s="150" t="e">
        <f t="shared" si="21"/>
        <v>#N/A</v>
      </c>
      <c r="T87" s="175" t="e">
        <f t="shared" si="22"/>
        <v>#N/A</v>
      </c>
      <c r="U87" s="175" t="e">
        <f t="shared" si="23"/>
        <v>#N/A</v>
      </c>
      <c r="V87" s="175" t="e">
        <f t="shared" si="24"/>
        <v>#N/A</v>
      </c>
      <c r="W87" s="175" t="e">
        <f t="shared" si="25"/>
        <v>#N/A</v>
      </c>
      <c r="X87" s="175" t="e">
        <f t="shared" si="26"/>
        <v>#N/A</v>
      </c>
      <c r="Y87" s="175">
        <f t="shared" si="27"/>
        <v>3033.5349447792964</v>
      </c>
      <c r="Z87" s="175">
        <f t="shared" si="28"/>
        <v>6333.7813270748584</v>
      </c>
      <c r="AA87" s="175">
        <f t="shared" si="29"/>
        <v>760.38853488134384</v>
      </c>
      <c r="AB87" s="175">
        <f t="shared" si="30"/>
        <v>1035.8534218326872</v>
      </c>
      <c r="AC87" s="175">
        <f t="shared" si="31"/>
        <v>712.81400343770861</v>
      </c>
      <c r="AD87" s="225">
        <f t="shared" si="32"/>
        <v>11876.372232005895</v>
      </c>
    </row>
    <row r="88" spans="1:30">
      <c r="A88" s="159">
        <v>39263</v>
      </c>
      <c r="B88" s="137">
        <f t="shared" si="17"/>
        <v>2</v>
      </c>
      <c r="C88" s="115" t="str">
        <f t="shared" si="18"/>
        <v>June2007</v>
      </c>
      <c r="D88" s="115">
        <f t="shared" si="19"/>
        <v>39234</v>
      </c>
      <c r="E88" s="154">
        <v>621</v>
      </c>
      <c r="F88" s="154">
        <v>2704</v>
      </c>
      <c r="H88" s="154">
        <v>1</v>
      </c>
      <c r="J88" s="154">
        <f t="shared" si="20"/>
        <v>3326</v>
      </c>
      <c r="K88" s="175"/>
      <c r="L88" s="175"/>
      <c r="M88" s="175"/>
      <c r="N88" s="175"/>
      <c r="O88" s="175"/>
      <c r="P88" s="225"/>
      <c r="R88" s="354">
        <v>44348</v>
      </c>
      <c r="S88" s="150" t="e">
        <f t="shared" si="21"/>
        <v>#N/A</v>
      </c>
      <c r="T88" s="175" t="e">
        <f t="shared" si="22"/>
        <v>#N/A</v>
      </c>
      <c r="U88" s="175" t="e">
        <f t="shared" si="23"/>
        <v>#N/A</v>
      </c>
      <c r="V88" s="175" t="e">
        <f t="shared" si="24"/>
        <v>#N/A</v>
      </c>
      <c r="W88" s="175" t="e">
        <f t="shared" si="25"/>
        <v>#N/A</v>
      </c>
      <c r="X88" s="175" t="e">
        <f t="shared" si="26"/>
        <v>#N/A</v>
      </c>
      <c r="Y88" s="175">
        <f t="shared" si="27"/>
        <v>3312.1538548175204</v>
      </c>
      <c r="Z88" s="175">
        <f t="shared" si="28"/>
        <v>6887.6951217890164</v>
      </c>
      <c r="AA88" s="175">
        <f t="shared" si="29"/>
        <v>909.67084487904435</v>
      </c>
      <c r="AB88" s="175">
        <f t="shared" si="30"/>
        <v>1221.7895042295399</v>
      </c>
      <c r="AC88" s="175">
        <f t="shared" si="31"/>
        <v>859.1471343891883</v>
      </c>
      <c r="AD88" s="225">
        <f t="shared" si="32"/>
        <v>13190.456460104309</v>
      </c>
    </row>
    <row r="89" spans="1:30">
      <c r="A89" s="159">
        <v>39294</v>
      </c>
      <c r="B89" s="137">
        <f t="shared" si="17"/>
        <v>3</v>
      </c>
      <c r="C89" s="115" t="str">
        <f t="shared" si="18"/>
        <v>Sep2007</v>
      </c>
      <c r="D89" s="115">
        <f t="shared" si="19"/>
        <v>39326</v>
      </c>
      <c r="E89" s="154">
        <v>619</v>
      </c>
      <c r="F89" s="154">
        <v>2990</v>
      </c>
      <c r="J89" s="154">
        <f t="shared" si="20"/>
        <v>3609</v>
      </c>
      <c r="K89" s="175"/>
      <c r="L89" s="175"/>
      <c r="M89" s="175"/>
      <c r="N89" s="175"/>
      <c r="O89" s="175"/>
      <c r="P89" s="225"/>
      <c r="R89" s="354">
        <v>44440</v>
      </c>
      <c r="S89" s="150" t="e">
        <f t="shared" si="21"/>
        <v>#N/A</v>
      </c>
      <c r="T89" s="175" t="e">
        <f t="shared" si="22"/>
        <v>#N/A</v>
      </c>
      <c r="U89" s="175" t="e">
        <f t="shared" si="23"/>
        <v>#N/A</v>
      </c>
      <c r="V89" s="175" t="e">
        <f t="shared" si="24"/>
        <v>#N/A</v>
      </c>
      <c r="W89" s="175" t="e">
        <f t="shared" si="25"/>
        <v>#N/A</v>
      </c>
      <c r="X89" s="175" t="e">
        <f t="shared" si="26"/>
        <v>#N/A</v>
      </c>
      <c r="Y89" s="175">
        <f t="shared" si="27"/>
        <v>3388.9419544693901</v>
      </c>
      <c r="Z89" s="175">
        <f t="shared" si="28"/>
        <v>6971.0123826804675</v>
      </c>
      <c r="AA89" s="175">
        <f t="shared" si="29"/>
        <v>1012.9960048651488</v>
      </c>
      <c r="AB89" s="175">
        <f t="shared" si="30"/>
        <v>1275.4901844105596</v>
      </c>
      <c r="AC89" s="175">
        <f t="shared" si="31"/>
        <v>925.03153369409983</v>
      </c>
      <c r="AD89" s="225">
        <f t="shared" si="32"/>
        <v>13573.472060119668</v>
      </c>
    </row>
    <row r="90" spans="1:30">
      <c r="A90" s="159">
        <v>39325</v>
      </c>
      <c r="B90" s="137">
        <f t="shared" si="17"/>
        <v>3</v>
      </c>
      <c r="C90" s="115" t="str">
        <f t="shared" si="18"/>
        <v>Sep2007</v>
      </c>
      <c r="D90" s="115">
        <f t="shared" si="19"/>
        <v>39326</v>
      </c>
      <c r="E90" s="154">
        <v>711</v>
      </c>
      <c r="F90" s="154">
        <v>3237</v>
      </c>
      <c r="J90" s="154">
        <f t="shared" si="20"/>
        <v>3948</v>
      </c>
      <c r="K90" s="175"/>
      <c r="L90" s="175"/>
      <c r="M90" s="175"/>
      <c r="N90" s="175"/>
      <c r="O90" s="175"/>
      <c r="P90" s="225"/>
      <c r="R90" s="354">
        <v>44531</v>
      </c>
      <c r="S90" s="150" t="e">
        <f t="shared" si="21"/>
        <v>#N/A</v>
      </c>
      <c r="T90" s="175" t="e">
        <f t="shared" si="22"/>
        <v>#N/A</v>
      </c>
      <c r="U90" s="175" t="e">
        <f t="shared" si="23"/>
        <v>#N/A</v>
      </c>
      <c r="V90" s="175" t="e">
        <f t="shared" si="24"/>
        <v>#N/A</v>
      </c>
      <c r="W90" s="175" t="e">
        <f t="shared" si="25"/>
        <v>#N/A</v>
      </c>
      <c r="X90" s="175" t="e">
        <f t="shared" si="26"/>
        <v>#N/A</v>
      </c>
      <c r="Y90" s="175">
        <f t="shared" si="27"/>
        <v>3152.7839077197355</v>
      </c>
      <c r="Z90" s="175">
        <f t="shared" si="28"/>
        <v>6572.4817458555335</v>
      </c>
      <c r="AA90" s="175">
        <f t="shared" si="29"/>
        <v>943.22152864659165</v>
      </c>
      <c r="AB90" s="175">
        <f t="shared" si="30"/>
        <v>1267.3597527289062</v>
      </c>
      <c r="AC90" s="175">
        <f t="shared" si="31"/>
        <v>888.28183720382276</v>
      </c>
      <c r="AD90" s="225">
        <f t="shared" si="32"/>
        <v>12824.128772154589</v>
      </c>
    </row>
    <row r="91" spans="1:30">
      <c r="A91" s="159">
        <v>39355</v>
      </c>
      <c r="B91" s="137">
        <f t="shared" si="17"/>
        <v>3</v>
      </c>
      <c r="C91" s="115" t="str">
        <f t="shared" si="18"/>
        <v>Sep2007</v>
      </c>
      <c r="D91" s="115">
        <f t="shared" si="19"/>
        <v>39326</v>
      </c>
      <c r="E91" s="154">
        <v>583</v>
      </c>
      <c r="F91" s="154">
        <v>2736</v>
      </c>
      <c r="J91" s="154">
        <f t="shared" si="20"/>
        <v>3319</v>
      </c>
      <c r="K91" s="175"/>
      <c r="L91" s="175"/>
      <c r="M91" s="175"/>
      <c r="N91" s="175"/>
      <c r="O91" s="175"/>
      <c r="P91" s="225"/>
      <c r="R91" s="354">
        <v>44621</v>
      </c>
      <c r="S91" s="150" t="e">
        <f t="shared" si="21"/>
        <v>#N/A</v>
      </c>
      <c r="T91" s="175" t="e">
        <f t="shared" si="22"/>
        <v>#N/A</v>
      </c>
      <c r="U91" s="175" t="e">
        <f t="shared" si="23"/>
        <v>#N/A</v>
      </c>
      <c r="V91" s="175" t="e">
        <f t="shared" si="24"/>
        <v>#N/A</v>
      </c>
      <c r="W91" s="175" t="e">
        <f t="shared" si="25"/>
        <v>#N/A</v>
      </c>
      <c r="X91" s="175" t="e">
        <f t="shared" si="26"/>
        <v>#N/A</v>
      </c>
      <c r="Y91" s="175">
        <f t="shared" si="27"/>
        <v>3078.368311205425</v>
      </c>
      <c r="Z91" s="175">
        <f t="shared" si="28"/>
        <v>6423.1811138508974</v>
      </c>
      <c r="AA91" s="175">
        <f t="shared" si="29"/>
        <v>768.97244100216994</v>
      </c>
      <c r="AB91" s="175">
        <f t="shared" si="30"/>
        <v>1035.8534218326872</v>
      </c>
      <c r="AC91" s="175">
        <f t="shared" si="31"/>
        <v>723.20745518106128</v>
      </c>
      <c r="AD91" s="225">
        <f t="shared" si="32"/>
        <v>12029.58274307224</v>
      </c>
    </row>
    <row r="92" spans="1:30">
      <c r="A92" s="159">
        <v>39386</v>
      </c>
      <c r="B92" s="137">
        <f t="shared" si="17"/>
        <v>4</v>
      </c>
      <c r="C92" s="115" t="str">
        <f t="shared" si="18"/>
        <v>dec2007</v>
      </c>
      <c r="D92" s="115">
        <f t="shared" si="19"/>
        <v>39417</v>
      </c>
      <c r="E92" s="154">
        <v>656</v>
      </c>
      <c r="F92" s="154">
        <v>3101</v>
      </c>
      <c r="G92" s="154">
        <v>51</v>
      </c>
      <c r="H92" s="154">
        <v>25</v>
      </c>
      <c r="I92" s="154">
        <v>75</v>
      </c>
      <c r="J92" s="154">
        <f t="shared" si="20"/>
        <v>3908</v>
      </c>
      <c r="K92" s="175"/>
      <c r="L92" s="175"/>
      <c r="M92" s="175"/>
      <c r="N92" s="175"/>
      <c r="O92" s="175"/>
      <c r="P92" s="225"/>
      <c r="R92" s="354">
        <v>44713</v>
      </c>
      <c r="S92" s="150" t="e">
        <f t="shared" si="21"/>
        <v>#N/A</v>
      </c>
      <c r="T92" s="175" t="e">
        <f t="shared" si="22"/>
        <v>#N/A</v>
      </c>
      <c r="U92" s="175" t="e">
        <f t="shared" si="23"/>
        <v>#N/A</v>
      </c>
      <c r="V92" s="175" t="e">
        <f t="shared" si="24"/>
        <v>#N/A</v>
      </c>
      <c r="W92" s="175" t="e">
        <f t="shared" si="25"/>
        <v>#N/A</v>
      </c>
      <c r="X92" s="175" t="e">
        <f t="shared" si="26"/>
        <v>#N/A</v>
      </c>
      <c r="Y92" s="175">
        <f t="shared" si="27"/>
        <v>3352.2049134605177</v>
      </c>
      <c r="Z92" s="175">
        <f t="shared" si="28"/>
        <v>6966.8581135556897</v>
      </c>
      <c r="AA92" s="175">
        <f t="shared" si="29"/>
        <v>917.33901312011494</v>
      </c>
      <c r="AB92" s="175">
        <f t="shared" si="30"/>
        <v>1221.7895042295399</v>
      </c>
      <c r="AC92" s="175">
        <f t="shared" si="31"/>
        <v>868.07001610421798</v>
      </c>
      <c r="AD92" s="225">
        <f t="shared" si="32"/>
        <v>13326.261560470079</v>
      </c>
    </row>
    <row r="93" spans="1:30">
      <c r="A93" s="159">
        <v>39416</v>
      </c>
      <c r="B93" s="137">
        <f t="shared" si="17"/>
        <v>4</v>
      </c>
      <c r="C93" s="115" t="str">
        <f t="shared" si="18"/>
        <v>dec2007</v>
      </c>
      <c r="D93" s="115">
        <f t="shared" si="19"/>
        <v>39417</v>
      </c>
      <c r="E93" s="154">
        <v>716</v>
      </c>
      <c r="F93" s="154">
        <v>2993</v>
      </c>
      <c r="G93" s="154">
        <v>188</v>
      </c>
      <c r="H93" s="154">
        <v>129</v>
      </c>
      <c r="I93" s="154">
        <v>150</v>
      </c>
      <c r="J93" s="154">
        <f t="shared" si="20"/>
        <v>4176</v>
      </c>
      <c r="K93" s="175"/>
      <c r="L93" s="175"/>
      <c r="M93" s="175"/>
      <c r="N93" s="175"/>
      <c r="O93" s="175"/>
      <c r="P93" s="225"/>
      <c r="R93" s="354">
        <v>44805</v>
      </c>
      <c r="S93" s="150" t="e">
        <f t="shared" si="21"/>
        <v>#N/A</v>
      </c>
      <c r="T93" s="175" t="e">
        <f t="shared" si="22"/>
        <v>#N/A</v>
      </c>
      <c r="U93" s="175" t="e">
        <f t="shared" si="23"/>
        <v>#N/A</v>
      </c>
      <c r="V93" s="175" t="e">
        <f t="shared" si="24"/>
        <v>#N/A</v>
      </c>
      <c r="W93" s="175" t="e">
        <f t="shared" si="25"/>
        <v>#N/A</v>
      </c>
      <c r="X93" s="175" t="e">
        <f t="shared" si="26"/>
        <v>#N/A</v>
      </c>
      <c r="Y93" s="175">
        <f t="shared" si="27"/>
        <v>3424.6148801422905</v>
      </c>
      <c r="Z93" s="175">
        <f t="shared" si="28"/>
        <v>7041.12208164408</v>
      </c>
      <c r="AA93" s="175">
        <f t="shared" si="29"/>
        <v>1019.8258468688797</v>
      </c>
      <c r="AB93" s="175">
        <f t="shared" si="30"/>
        <v>1275.4901844105596</v>
      </c>
      <c r="AC93" s="175">
        <f t="shared" si="31"/>
        <v>936.96596821876255</v>
      </c>
      <c r="AD93" s="225">
        <f t="shared" si="32"/>
        <v>13698.018961284572</v>
      </c>
    </row>
    <row r="94" spans="1:30">
      <c r="A94" s="159">
        <v>39447</v>
      </c>
      <c r="B94" s="137">
        <f t="shared" si="17"/>
        <v>4</v>
      </c>
      <c r="C94" s="115" t="str">
        <f t="shared" si="18"/>
        <v>dec2007</v>
      </c>
      <c r="D94" s="115">
        <f t="shared" si="19"/>
        <v>39417</v>
      </c>
      <c r="E94" s="154">
        <v>596</v>
      </c>
      <c r="F94" s="154">
        <v>2315</v>
      </c>
      <c r="G94" s="154">
        <v>189</v>
      </c>
      <c r="H94" s="154">
        <v>145</v>
      </c>
      <c r="I94" s="154">
        <v>121</v>
      </c>
      <c r="J94" s="154">
        <f t="shared" si="20"/>
        <v>3366</v>
      </c>
      <c r="K94" s="175"/>
      <c r="L94" s="175"/>
      <c r="M94" s="175"/>
      <c r="N94" s="175"/>
      <c r="O94" s="175"/>
      <c r="P94" s="225"/>
      <c r="R94" s="354">
        <v>44896</v>
      </c>
      <c r="S94" s="150" t="e">
        <f t="shared" si="21"/>
        <v>#N/A</v>
      </c>
      <c r="T94" s="175" t="e">
        <f t="shared" si="22"/>
        <v>#N/A</v>
      </c>
      <c r="U94" s="175" t="e">
        <f t="shared" si="23"/>
        <v>#N/A</v>
      </c>
      <c r="V94" s="175" t="e">
        <f t="shared" si="24"/>
        <v>#N/A</v>
      </c>
      <c r="W94" s="175" t="e">
        <f t="shared" si="25"/>
        <v>#N/A</v>
      </c>
      <c r="X94" s="175" t="e">
        <f t="shared" si="26"/>
        <v>#N/A</v>
      </c>
      <c r="Y94" s="175">
        <f t="shared" si="27"/>
        <v>3184.7008431855343</v>
      </c>
      <c r="Z94" s="175">
        <f t="shared" si="28"/>
        <v>6635.0855876695259</v>
      </c>
      <c r="AA94" s="175">
        <f t="shared" si="29"/>
        <v>949.33211830057292</v>
      </c>
      <c r="AB94" s="175">
        <f t="shared" si="30"/>
        <v>1267.3597527289062</v>
      </c>
      <c r="AC94" s="175">
        <f t="shared" si="31"/>
        <v>895.20025885953123</v>
      </c>
      <c r="AD94" s="225">
        <f t="shared" si="32"/>
        <v>12931.678560744069</v>
      </c>
    </row>
    <row r="95" spans="1:30">
      <c r="A95" s="159">
        <v>39478</v>
      </c>
      <c r="B95" s="137">
        <f t="shared" si="17"/>
        <v>1</v>
      </c>
      <c r="C95" s="115" t="str">
        <f t="shared" si="18"/>
        <v>Mar2008</v>
      </c>
      <c r="D95" s="115">
        <f t="shared" si="19"/>
        <v>39508</v>
      </c>
      <c r="E95" s="154">
        <v>557</v>
      </c>
      <c r="F95" s="154">
        <v>2580</v>
      </c>
      <c r="G95" s="154">
        <v>172</v>
      </c>
      <c r="H95" s="154">
        <v>136</v>
      </c>
      <c r="I95" s="154">
        <v>100</v>
      </c>
      <c r="J95" s="154">
        <f t="shared" si="20"/>
        <v>3545</v>
      </c>
      <c r="K95" s="175"/>
      <c r="L95" s="175"/>
      <c r="M95" s="175"/>
      <c r="N95" s="175"/>
      <c r="O95" s="175"/>
      <c r="P95" s="225"/>
      <c r="R95" s="354">
        <v>44986</v>
      </c>
      <c r="S95" s="150" t="e">
        <f t="shared" si="21"/>
        <v>#N/A</v>
      </c>
      <c r="T95" s="175" t="e">
        <f t="shared" si="22"/>
        <v>#N/A</v>
      </c>
      <c r="U95" s="175" t="e">
        <f t="shared" si="23"/>
        <v>#N/A</v>
      </c>
      <c r="V95" s="175" t="e">
        <f t="shared" si="24"/>
        <v>#N/A</v>
      </c>
      <c r="W95" s="175" t="e">
        <f t="shared" si="25"/>
        <v>#N/A</v>
      </c>
      <c r="X95" s="175" t="e">
        <f t="shared" si="26"/>
        <v>#N/A</v>
      </c>
      <c r="Y95" s="175">
        <f t="shared" si="27"/>
        <v>3109.5958165801185</v>
      </c>
      <c r="Z95" s="175">
        <f t="shared" si="28"/>
        <v>6484.5610928728292</v>
      </c>
      <c r="AA95" s="175">
        <f t="shared" si="29"/>
        <v>774.95006635894151</v>
      </c>
      <c r="AB95" s="175">
        <f t="shared" si="30"/>
        <v>1035.8534218326872</v>
      </c>
      <c r="AC95" s="175">
        <f t="shared" si="31"/>
        <v>730.55057389988292</v>
      </c>
      <c r="AD95" s="225">
        <f t="shared" si="32"/>
        <v>12135.51097154446</v>
      </c>
    </row>
    <row r="96" spans="1:30">
      <c r="A96" s="159">
        <v>39507</v>
      </c>
      <c r="B96" s="137">
        <f t="shared" si="17"/>
        <v>1</v>
      </c>
      <c r="C96" s="115" t="str">
        <f t="shared" si="18"/>
        <v>Mar2008</v>
      </c>
      <c r="D96" s="115">
        <f t="shared" si="19"/>
        <v>39508</v>
      </c>
      <c r="E96" s="154">
        <v>731</v>
      </c>
      <c r="F96" s="154">
        <v>2920</v>
      </c>
      <c r="G96" s="154">
        <v>237</v>
      </c>
      <c r="H96" s="154">
        <v>152</v>
      </c>
      <c r="I96" s="154">
        <v>111</v>
      </c>
      <c r="J96" s="154">
        <f t="shared" si="20"/>
        <v>4151</v>
      </c>
      <c r="K96" s="175"/>
      <c r="L96" s="175"/>
      <c r="M96" s="175"/>
      <c r="N96" s="175"/>
      <c r="O96" s="175"/>
      <c r="P96" s="225"/>
      <c r="R96" s="354">
        <v>45078</v>
      </c>
      <c r="S96" s="150" t="e">
        <f t="shared" si="21"/>
        <v>#N/A</v>
      </c>
      <c r="T96" s="175" t="e">
        <f t="shared" si="22"/>
        <v>#N/A</v>
      </c>
      <c r="U96" s="175" t="e">
        <f t="shared" si="23"/>
        <v>#N/A</v>
      </c>
      <c r="V96" s="175" t="e">
        <f t="shared" si="24"/>
        <v>#N/A</v>
      </c>
      <c r="W96" s="175" t="e">
        <f t="shared" si="25"/>
        <v>#N/A</v>
      </c>
      <c r="X96" s="175" t="e">
        <f t="shared" si="26"/>
        <v>#N/A</v>
      </c>
      <c r="Y96" s="175">
        <f t="shared" si="27"/>
        <v>3385.5568477160823</v>
      </c>
      <c r="Z96" s="175">
        <f t="shared" si="28"/>
        <v>7032.6805148578751</v>
      </c>
      <c r="AA96" s="175">
        <f t="shared" si="29"/>
        <v>923.72164853313552</v>
      </c>
      <c r="AB96" s="175">
        <f t="shared" si="30"/>
        <v>1221.7895042295399</v>
      </c>
      <c r="AC96" s="175">
        <f t="shared" si="31"/>
        <v>878.6349898358676</v>
      </c>
      <c r="AD96" s="225">
        <f t="shared" si="32"/>
        <v>13442.3835051725</v>
      </c>
    </row>
    <row r="97" spans="1:30">
      <c r="A97" s="159">
        <v>39538</v>
      </c>
      <c r="B97" s="137">
        <f t="shared" si="17"/>
        <v>1</v>
      </c>
      <c r="C97" s="115" t="str">
        <f t="shared" si="18"/>
        <v>Mar2008</v>
      </c>
      <c r="D97" s="115">
        <f t="shared" si="19"/>
        <v>39508</v>
      </c>
      <c r="E97" s="154">
        <v>731</v>
      </c>
      <c r="F97" s="154">
        <v>2895</v>
      </c>
      <c r="G97" s="154">
        <v>227</v>
      </c>
      <c r="H97" s="154">
        <v>141</v>
      </c>
      <c r="I97" s="154">
        <v>114</v>
      </c>
      <c r="J97" s="154">
        <f t="shared" si="20"/>
        <v>4108</v>
      </c>
      <c r="K97" s="175"/>
      <c r="L97" s="175"/>
      <c r="M97" s="175"/>
      <c r="N97" s="175"/>
      <c r="O97" s="175"/>
      <c r="P97" s="225"/>
      <c r="R97" s="354">
        <v>45170</v>
      </c>
      <c r="S97" s="150" t="e">
        <f t="shared" si="21"/>
        <v>#N/A</v>
      </c>
      <c r="T97" s="175" t="e">
        <f t="shared" si="22"/>
        <v>#N/A</v>
      </c>
      <c r="U97" s="175" t="e">
        <f t="shared" si="23"/>
        <v>#N/A</v>
      </c>
      <c r="V97" s="175" t="e">
        <f t="shared" si="24"/>
        <v>#N/A</v>
      </c>
      <c r="W97" s="175" t="e">
        <f t="shared" si="25"/>
        <v>#N/A</v>
      </c>
      <c r="X97" s="175" t="e">
        <f t="shared" si="26"/>
        <v>#N/A</v>
      </c>
      <c r="Y97" s="175">
        <f t="shared" si="27"/>
        <v>3458.7474225152928</v>
      </c>
      <c r="Z97" s="175">
        <f t="shared" si="28"/>
        <v>7108.7193293106675</v>
      </c>
      <c r="AA97" s="175">
        <f t="shared" si="29"/>
        <v>1026.3567589177405</v>
      </c>
      <c r="AB97" s="175">
        <f t="shared" si="30"/>
        <v>1275.4901844105596</v>
      </c>
      <c r="AC97" s="175">
        <f t="shared" si="31"/>
        <v>944.51117774780505</v>
      </c>
      <c r="AD97" s="225">
        <f t="shared" si="32"/>
        <v>13813.824872902063</v>
      </c>
    </row>
    <row r="98" spans="1:30">
      <c r="A98" s="159">
        <v>39568</v>
      </c>
      <c r="B98" s="137">
        <f t="shared" si="17"/>
        <v>2</v>
      </c>
      <c r="C98" s="115" t="str">
        <f t="shared" si="18"/>
        <v>June2008</v>
      </c>
      <c r="D98" s="115">
        <f t="shared" si="19"/>
        <v>39600</v>
      </c>
      <c r="E98" s="154">
        <v>837</v>
      </c>
      <c r="F98" s="154">
        <v>3288</v>
      </c>
      <c r="G98" s="154">
        <v>276</v>
      </c>
      <c r="H98" s="154">
        <v>209</v>
      </c>
      <c r="I98" s="154">
        <v>154</v>
      </c>
      <c r="J98" s="154">
        <f t="shared" si="20"/>
        <v>4764</v>
      </c>
      <c r="K98" s="175"/>
      <c r="L98" s="175"/>
      <c r="M98" s="175"/>
      <c r="N98" s="175"/>
      <c r="O98" s="175"/>
      <c r="P98" s="225"/>
      <c r="R98" s="354">
        <v>45261</v>
      </c>
      <c r="S98" s="150" t="e">
        <f t="shared" si="21"/>
        <v>#N/A</v>
      </c>
      <c r="T98" s="175" t="e">
        <f t="shared" si="22"/>
        <v>#N/A</v>
      </c>
      <c r="U98" s="175" t="e">
        <f t="shared" si="23"/>
        <v>#N/A</v>
      </c>
      <c r="V98" s="175" t="e">
        <f t="shared" si="24"/>
        <v>#N/A</v>
      </c>
      <c r="W98" s="175" t="e">
        <f t="shared" si="25"/>
        <v>#N/A</v>
      </c>
      <c r="X98" s="175" t="e">
        <f t="shared" si="26"/>
        <v>#N/A</v>
      </c>
      <c r="Y98" s="175">
        <f t="shared" si="27"/>
        <v>3221.1678610482086</v>
      </c>
      <c r="Z98" s="175">
        <f t="shared" si="28"/>
        <v>6707.4824590019171</v>
      </c>
      <c r="AA98" s="175">
        <f t="shared" si="29"/>
        <v>956.30842092726562</v>
      </c>
      <c r="AB98" s="175">
        <f t="shared" si="30"/>
        <v>1267.3597527289062</v>
      </c>
      <c r="AC98" s="175">
        <f t="shared" si="31"/>
        <v>904.38943952664408</v>
      </c>
      <c r="AD98" s="225">
        <f t="shared" si="32"/>
        <v>13056.707933232941</v>
      </c>
    </row>
    <row r="99" spans="1:30">
      <c r="A99" s="159">
        <v>39599</v>
      </c>
      <c r="B99" s="137">
        <f t="shared" si="17"/>
        <v>2</v>
      </c>
      <c r="C99" s="115" t="str">
        <f t="shared" si="18"/>
        <v>June2008</v>
      </c>
      <c r="D99" s="115">
        <f t="shared" si="19"/>
        <v>39600</v>
      </c>
      <c r="E99" s="154">
        <v>764</v>
      </c>
      <c r="F99" s="154">
        <v>3305</v>
      </c>
      <c r="G99" s="154">
        <v>264</v>
      </c>
      <c r="H99" s="154">
        <v>214</v>
      </c>
      <c r="I99" s="154">
        <v>175</v>
      </c>
      <c r="J99" s="154">
        <f t="shared" si="20"/>
        <v>4722</v>
      </c>
      <c r="K99" s="175"/>
      <c r="L99" s="175"/>
      <c r="M99" s="175"/>
      <c r="N99" s="175"/>
      <c r="O99" s="175"/>
      <c r="P99" s="225"/>
      <c r="R99" s="354">
        <v>45352</v>
      </c>
      <c r="S99" s="150" t="e">
        <f t="shared" si="21"/>
        <v>#N/A</v>
      </c>
      <c r="T99" s="175" t="e">
        <f t="shared" si="22"/>
        <v>#N/A</v>
      </c>
      <c r="U99" s="175" t="e">
        <f t="shared" si="23"/>
        <v>#N/A</v>
      </c>
      <c r="V99" s="175" t="e">
        <f t="shared" si="24"/>
        <v>#N/A</v>
      </c>
      <c r="W99" s="175" t="e">
        <f t="shared" si="25"/>
        <v>#N/A</v>
      </c>
      <c r="X99" s="175" t="e">
        <f t="shared" si="26"/>
        <v>#N/A</v>
      </c>
      <c r="Y99" s="175">
        <f t="shared" si="27"/>
        <v>3141.396673923563</v>
      </c>
      <c r="Z99" s="175">
        <f t="shared" si="28"/>
        <v>6547.800327197383</v>
      </c>
      <c r="AA99" s="175">
        <f t="shared" si="29"/>
        <v>781.03376326864895</v>
      </c>
      <c r="AB99" s="175">
        <f t="shared" si="30"/>
        <v>1035.8534218326872</v>
      </c>
      <c r="AC99" s="175">
        <f t="shared" si="31"/>
        <v>740.10050130276545</v>
      </c>
      <c r="AD99" s="225">
        <f t="shared" si="32"/>
        <v>12246.184687525045</v>
      </c>
    </row>
    <row r="100" spans="1:30">
      <c r="A100" s="159">
        <v>39629</v>
      </c>
      <c r="B100" s="137">
        <f t="shared" si="17"/>
        <v>2</v>
      </c>
      <c r="C100" s="115" t="str">
        <f t="shared" si="18"/>
        <v>June2008</v>
      </c>
      <c r="D100" s="115">
        <f t="shared" si="19"/>
        <v>39600</v>
      </c>
      <c r="E100" s="154">
        <v>799</v>
      </c>
      <c r="F100" s="154">
        <v>3289</v>
      </c>
      <c r="G100" s="154">
        <v>272</v>
      </c>
      <c r="H100" s="154">
        <v>224</v>
      </c>
      <c r="I100" s="154">
        <v>202</v>
      </c>
      <c r="J100" s="154">
        <f t="shared" ref="J100:J131" si="33">E100+F100+G100+H100+I100</f>
        <v>4786</v>
      </c>
      <c r="K100" s="175"/>
      <c r="L100" s="175"/>
      <c r="M100" s="175"/>
      <c r="N100" s="175"/>
      <c r="O100" s="175"/>
      <c r="P100" s="225"/>
      <c r="R100" s="354">
        <v>45444</v>
      </c>
      <c r="S100" s="150" t="e">
        <f t="shared" si="21"/>
        <v>#N/A</v>
      </c>
      <c r="T100" s="175" t="e">
        <f t="shared" si="22"/>
        <v>#N/A</v>
      </c>
      <c r="U100" s="175" t="e">
        <f t="shared" si="23"/>
        <v>#N/A</v>
      </c>
      <c r="V100" s="175" t="e">
        <f t="shared" si="24"/>
        <v>#N/A</v>
      </c>
      <c r="W100" s="175" t="e">
        <f t="shared" si="25"/>
        <v>#N/A</v>
      </c>
      <c r="X100" s="175" t="e">
        <f t="shared" si="26"/>
        <v>#N/A</v>
      </c>
      <c r="Y100" s="175">
        <f t="shared" si="27"/>
        <v>3409.4530507807731</v>
      </c>
      <c r="Z100" s="175">
        <f t="shared" si="28"/>
        <v>7080.2711069893257</v>
      </c>
      <c r="AA100" s="175">
        <f t="shared" si="29"/>
        <v>928.29382364801268</v>
      </c>
      <c r="AB100" s="175">
        <f t="shared" si="30"/>
        <v>1221.7895042295399</v>
      </c>
      <c r="AC100" s="175">
        <f t="shared" si="31"/>
        <v>883.71474511168788</v>
      </c>
      <c r="AD100" s="225">
        <f t="shared" si="32"/>
        <v>13523.522230759339</v>
      </c>
    </row>
    <row r="101" spans="1:30">
      <c r="A101" s="159">
        <v>39660</v>
      </c>
      <c r="B101" s="137">
        <f t="shared" si="17"/>
        <v>3</v>
      </c>
      <c r="C101" s="115" t="str">
        <f t="shared" si="18"/>
        <v>Sep2008</v>
      </c>
      <c r="D101" s="115">
        <f t="shared" si="19"/>
        <v>39692</v>
      </c>
      <c r="E101" s="154">
        <v>883</v>
      </c>
      <c r="F101" s="154">
        <v>3547</v>
      </c>
      <c r="G101" s="154">
        <v>318</v>
      </c>
      <c r="H101" s="154">
        <v>287</v>
      </c>
      <c r="I101" s="154">
        <v>214</v>
      </c>
      <c r="J101" s="154">
        <f t="shared" si="33"/>
        <v>5249</v>
      </c>
      <c r="K101" s="175"/>
      <c r="L101" s="175"/>
      <c r="M101" s="175"/>
      <c r="N101" s="175"/>
      <c r="O101" s="175"/>
      <c r="P101" s="225"/>
      <c r="R101" s="354">
        <v>45536</v>
      </c>
      <c r="S101" s="150" t="e">
        <f t="shared" si="21"/>
        <v>#N/A</v>
      </c>
      <c r="T101" s="175" t="e">
        <f t="shared" si="22"/>
        <v>#N/A</v>
      </c>
      <c r="U101" s="175" t="e">
        <f t="shared" si="23"/>
        <v>#N/A</v>
      </c>
      <c r="V101" s="175" t="e">
        <f t="shared" si="24"/>
        <v>#N/A</v>
      </c>
      <c r="W101" s="175" t="e">
        <f t="shared" si="25"/>
        <v>#N/A</v>
      </c>
      <c r="X101" s="175" t="e">
        <f t="shared" si="26"/>
        <v>#N/A</v>
      </c>
      <c r="Y101" s="175">
        <f t="shared" si="27"/>
        <v>3484.5072419132457</v>
      </c>
      <c r="Z101" s="175">
        <f t="shared" si="28"/>
        <v>7159.9818209505802</v>
      </c>
      <c r="AA101" s="175">
        <f t="shared" si="29"/>
        <v>1031.2845838613689</v>
      </c>
      <c r="AB101" s="175">
        <f t="shared" si="30"/>
        <v>1275.4901844105596</v>
      </c>
      <c r="AC101" s="175">
        <f t="shared" si="31"/>
        <v>951.23717530258659</v>
      </c>
      <c r="AD101" s="225">
        <f t="shared" si="32"/>
        <v>13902.50100643834</v>
      </c>
    </row>
    <row r="102" spans="1:30">
      <c r="A102" s="159">
        <v>39691</v>
      </c>
      <c r="B102" s="137">
        <f t="shared" si="17"/>
        <v>3</v>
      </c>
      <c r="C102" s="115" t="str">
        <f t="shared" si="18"/>
        <v>Sep2008</v>
      </c>
      <c r="D102" s="115">
        <f t="shared" si="19"/>
        <v>39692</v>
      </c>
      <c r="E102" s="154">
        <v>742</v>
      </c>
      <c r="F102" s="154">
        <v>3075</v>
      </c>
      <c r="G102" s="154">
        <v>261</v>
      </c>
      <c r="H102" s="154">
        <v>267</v>
      </c>
      <c r="I102" s="154">
        <v>194</v>
      </c>
      <c r="J102" s="154">
        <f t="shared" si="33"/>
        <v>4539</v>
      </c>
      <c r="K102" s="175"/>
      <c r="L102" s="175"/>
      <c r="M102" s="175"/>
      <c r="N102" s="175"/>
      <c r="O102" s="175"/>
      <c r="P102" s="225"/>
      <c r="R102" s="354">
        <v>45627</v>
      </c>
      <c r="S102" s="150" t="e">
        <f t="shared" si="21"/>
        <v>#N/A</v>
      </c>
      <c r="T102" s="175" t="e">
        <f t="shared" si="22"/>
        <v>#N/A</v>
      </c>
      <c r="U102" s="175" t="e">
        <f t="shared" si="23"/>
        <v>#N/A</v>
      </c>
      <c r="V102" s="175" t="e">
        <f t="shared" si="24"/>
        <v>#N/A</v>
      </c>
      <c r="W102" s="175" t="e">
        <f t="shared" si="25"/>
        <v>#N/A</v>
      </c>
      <c r="X102" s="175" t="e">
        <f t="shared" si="26"/>
        <v>#N/A</v>
      </c>
      <c r="Y102" s="175">
        <f t="shared" si="27"/>
        <v>3226.056972752539</v>
      </c>
      <c r="Z102" s="175">
        <f t="shared" si="28"/>
        <v>6717.3114614797178</v>
      </c>
      <c r="AA102" s="175">
        <f t="shared" si="29"/>
        <v>957.24655028936377</v>
      </c>
      <c r="AB102" s="175">
        <f t="shared" si="30"/>
        <v>1267.3597527289062</v>
      </c>
      <c r="AC102" s="175">
        <f t="shared" si="31"/>
        <v>906.50149615581813</v>
      </c>
      <c r="AD102" s="225">
        <f t="shared" si="32"/>
        <v>13074.476233406345</v>
      </c>
    </row>
    <row r="103" spans="1:30">
      <c r="A103" s="159">
        <v>39721</v>
      </c>
      <c r="B103" s="137">
        <f t="shared" si="17"/>
        <v>3</v>
      </c>
      <c r="C103" s="115" t="str">
        <f t="shared" si="18"/>
        <v>Sep2008</v>
      </c>
      <c r="D103" s="115">
        <f t="shared" si="19"/>
        <v>39692</v>
      </c>
      <c r="E103" s="154">
        <v>807</v>
      </c>
      <c r="F103" s="154">
        <v>3344</v>
      </c>
      <c r="G103" s="154">
        <v>321</v>
      </c>
      <c r="H103" s="154">
        <v>272</v>
      </c>
      <c r="I103" s="154">
        <v>194</v>
      </c>
      <c r="J103" s="154">
        <f t="shared" si="33"/>
        <v>4938</v>
      </c>
      <c r="K103" s="175"/>
      <c r="L103" s="175"/>
      <c r="M103" s="175"/>
      <c r="N103" s="175"/>
      <c r="O103" s="175"/>
      <c r="P103" s="225"/>
      <c r="R103" s="354">
        <v>45717</v>
      </c>
      <c r="S103" s="150" t="e">
        <f t="shared" si="21"/>
        <v>#N/A</v>
      </c>
      <c r="T103" s="175" t="e">
        <f t="shared" si="22"/>
        <v>#N/A</v>
      </c>
      <c r="U103" s="175" t="e">
        <f t="shared" si="23"/>
        <v>#N/A</v>
      </c>
      <c r="V103" s="175" t="e">
        <f t="shared" si="24"/>
        <v>#N/A</v>
      </c>
      <c r="W103" s="175" t="e">
        <f t="shared" si="25"/>
        <v>#N/A</v>
      </c>
      <c r="X103" s="175" t="e">
        <f t="shared" si="26"/>
        <v>#N/A</v>
      </c>
      <c r="Y103" s="175">
        <f t="shared" si="27"/>
        <v>3143.6586961249632</v>
      </c>
      <c r="Z103" s="175">
        <f t="shared" si="28"/>
        <v>6552.36672930225</v>
      </c>
      <c r="AA103" s="175">
        <f t="shared" si="29"/>
        <v>781.46931983534557</v>
      </c>
      <c r="AB103" s="175">
        <f t="shared" si="30"/>
        <v>1035.8534218326872</v>
      </c>
      <c r="AC103" s="175">
        <f t="shared" si="31"/>
        <v>739.80716888483994</v>
      </c>
      <c r="AD103" s="225">
        <f t="shared" si="32"/>
        <v>12253.155335980086</v>
      </c>
    </row>
    <row r="104" spans="1:30">
      <c r="A104" s="159">
        <v>39752</v>
      </c>
      <c r="B104" s="137">
        <f t="shared" si="17"/>
        <v>4</v>
      </c>
      <c r="C104" s="115" t="str">
        <f t="shared" si="18"/>
        <v>dec2008</v>
      </c>
      <c r="D104" s="115">
        <f t="shared" si="19"/>
        <v>39783</v>
      </c>
      <c r="E104" s="154">
        <v>766</v>
      </c>
      <c r="F104" s="154">
        <v>3294</v>
      </c>
      <c r="G104" s="154">
        <v>237</v>
      </c>
      <c r="H104" s="154">
        <v>264</v>
      </c>
      <c r="I104" s="154">
        <v>205</v>
      </c>
      <c r="J104" s="154">
        <f t="shared" si="33"/>
        <v>4766</v>
      </c>
      <c r="K104" s="175"/>
      <c r="L104" s="175"/>
      <c r="M104" s="175"/>
      <c r="N104" s="175"/>
      <c r="O104" s="175"/>
      <c r="P104" s="225"/>
      <c r="R104" s="354">
        <v>45809</v>
      </c>
      <c r="S104" s="150" t="e">
        <f t="shared" si="21"/>
        <v>#N/A</v>
      </c>
      <c r="T104" s="175" t="e">
        <f t="shared" si="22"/>
        <v>#N/A</v>
      </c>
      <c r="U104" s="175" t="e">
        <f t="shared" si="23"/>
        <v>#N/A</v>
      </c>
      <c r="V104" s="175" t="e">
        <f t="shared" si="24"/>
        <v>#N/A</v>
      </c>
      <c r="W104" s="175" t="e">
        <f t="shared" si="25"/>
        <v>#N/A</v>
      </c>
      <c r="X104" s="175" t="e">
        <f t="shared" si="26"/>
        <v>#N/A</v>
      </c>
      <c r="Y104" s="175">
        <f t="shared" si="27"/>
        <v>3418.8971080050796</v>
      </c>
      <c r="Z104" s="175">
        <f t="shared" si="28"/>
        <v>7099.0344710960344</v>
      </c>
      <c r="AA104" s="175">
        <f t="shared" si="29"/>
        <v>930.10176390405604</v>
      </c>
      <c r="AB104" s="175">
        <f t="shared" si="30"/>
        <v>1221.7895042295399</v>
      </c>
      <c r="AC104" s="175">
        <f t="shared" si="31"/>
        <v>886.37339940739275</v>
      </c>
      <c r="AD104" s="225">
        <f t="shared" si="32"/>
        <v>13556.196246642103</v>
      </c>
    </row>
    <row r="105" spans="1:30">
      <c r="A105" s="159">
        <v>39782</v>
      </c>
      <c r="B105" s="137">
        <f t="shared" si="17"/>
        <v>4</v>
      </c>
      <c r="C105" s="115" t="str">
        <f t="shared" si="18"/>
        <v>dec2008</v>
      </c>
      <c r="D105" s="115">
        <f t="shared" si="19"/>
        <v>39783</v>
      </c>
      <c r="E105" s="154">
        <v>753</v>
      </c>
      <c r="F105" s="154">
        <v>3083</v>
      </c>
      <c r="G105" s="154">
        <v>244</v>
      </c>
      <c r="H105" s="154">
        <v>237</v>
      </c>
      <c r="I105" s="154">
        <v>211</v>
      </c>
      <c r="J105" s="154">
        <f t="shared" si="33"/>
        <v>4528</v>
      </c>
      <c r="K105" s="175"/>
      <c r="L105" s="175"/>
      <c r="M105" s="175"/>
      <c r="N105" s="175"/>
      <c r="O105" s="175"/>
      <c r="P105" s="225"/>
      <c r="R105" s="354">
        <v>45901</v>
      </c>
      <c r="S105" s="150" t="e">
        <f t="shared" si="21"/>
        <v>#N/A</v>
      </c>
      <c r="T105" s="175" t="e">
        <f t="shared" si="22"/>
        <v>#N/A</v>
      </c>
      <c r="U105" s="175" t="e">
        <f t="shared" si="23"/>
        <v>#N/A</v>
      </c>
      <c r="V105" s="175" t="e">
        <f t="shared" si="24"/>
        <v>#N/A</v>
      </c>
      <c r="W105" s="175" t="e">
        <f t="shared" si="25"/>
        <v>#N/A</v>
      </c>
      <c r="X105" s="175" t="e">
        <f t="shared" si="26"/>
        <v>#N/A</v>
      </c>
      <c r="Y105" s="175">
        <f t="shared" si="27"/>
        <v>3493.4512997080392</v>
      </c>
      <c r="Z105" s="175">
        <f t="shared" si="28"/>
        <v>7177.7243591593524</v>
      </c>
      <c r="AA105" s="175">
        <f t="shared" si="29"/>
        <v>1032.9966183597176</v>
      </c>
      <c r="AB105" s="175">
        <f t="shared" si="30"/>
        <v>1275.4901844105596</v>
      </c>
      <c r="AC105" s="175">
        <f t="shared" si="31"/>
        <v>954.05697190793512</v>
      </c>
      <c r="AD105" s="225">
        <f t="shared" si="32"/>
        <v>13933.719433545602</v>
      </c>
    </row>
    <row r="106" spans="1:30">
      <c r="A106" s="159">
        <v>39813</v>
      </c>
      <c r="B106" s="137">
        <f t="shared" si="17"/>
        <v>4</v>
      </c>
      <c r="C106" s="115" t="str">
        <f t="shared" si="18"/>
        <v>dec2008</v>
      </c>
      <c r="D106" s="115">
        <f t="shared" si="19"/>
        <v>39783</v>
      </c>
      <c r="E106" s="154">
        <v>745</v>
      </c>
      <c r="F106" s="154">
        <v>3031</v>
      </c>
      <c r="G106" s="154">
        <v>266</v>
      </c>
      <c r="H106" s="154">
        <v>259</v>
      </c>
      <c r="I106" s="154">
        <v>213</v>
      </c>
      <c r="J106" s="154">
        <f t="shared" si="33"/>
        <v>4514</v>
      </c>
      <c r="K106" s="175"/>
      <c r="L106" s="175"/>
      <c r="M106" s="175"/>
      <c r="N106" s="175"/>
      <c r="O106" s="175"/>
      <c r="P106" s="225"/>
      <c r="R106" s="354">
        <v>45992</v>
      </c>
      <c r="S106" s="150" t="e">
        <f t="shared" si="21"/>
        <v>#N/A</v>
      </c>
      <c r="T106" s="175" t="e">
        <f t="shared" si="22"/>
        <v>#N/A</v>
      </c>
      <c r="U106" s="175" t="e">
        <f t="shared" si="23"/>
        <v>#N/A</v>
      </c>
      <c r="V106" s="175" t="e">
        <f t="shared" si="24"/>
        <v>#N/A</v>
      </c>
      <c r="W106" s="175" t="e">
        <f t="shared" si="25"/>
        <v>#N/A</v>
      </c>
      <c r="X106" s="175" t="e">
        <f t="shared" si="26"/>
        <v>#N/A</v>
      </c>
      <c r="Y106" s="175">
        <f t="shared" si="27"/>
        <v>3257.2890525984958</v>
      </c>
      <c r="Z106" s="175">
        <f t="shared" si="28"/>
        <v>6779.2351022815355</v>
      </c>
      <c r="AA106" s="175">
        <f t="shared" si="29"/>
        <v>963.21839512162967</v>
      </c>
      <c r="AB106" s="175">
        <f t="shared" si="30"/>
        <v>1267.3597527289062</v>
      </c>
      <c r="AC106" s="175">
        <f t="shared" si="31"/>
        <v>913.93558914225787</v>
      </c>
      <c r="AD106" s="225">
        <f t="shared" si="32"/>
        <v>13181.037891872826</v>
      </c>
    </row>
    <row r="107" spans="1:30">
      <c r="A107" s="159">
        <v>39844</v>
      </c>
      <c r="B107" s="137">
        <f t="shared" si="17"/>
        <v>1</v>
      </c>
      <c r="C107" s="115" t="str">
        <f t="shared" si="18"/>
        <v>Mar2009</v>
      </c>
      <c r="D107" s="115">
        <f t="shared" si="19"/>
        <v>39873</v>
      </c>
      <c r="E107" s="154">
        <v>697</v>
      </c>
      <c r="F107" s="154">
        <v>2784</v>
      </c>
      <c r="G107" s="154">
        <v>166</v>
      </c>
      <c r="H107" s="154">
        <v>182</v>
      </c>
      <c r="I107" s="154">
        <v>127</v>
      </c>
      <c r="J107" s="154">
        <f t="shared" si="33"/>
        <v>3956</v>
      </c>
      <c r="K107" s="175"/>
      <c r="L107" s="175"/>
      <c r="M107" s="175"/>
      <c r="N107" s="175"/>
      <c r="O107" s="175"/>
      <c r="P107" s="225"/>
      <c r="R107" s="354">
        <v>46082</v>
      </c>
      <c r="S107" s="150" t="e">
        <f t="shared" si="21"/>
        <v>#N/A</v>
      </c>
      <c r="T107" s="620" t="e">
        <f t="shared" si="22"/>
        <v>#N/A</v>
      </c>
      <c r="U107" s="175" t="e">
        <f t="shared" si="23"/>
        <v>#N/A</v>
      </c>
      <c r="V107" s="175" t="e">
        <f t="shared" si="24"/>
        <v>#N/A</v>
      </c>
      <c r="W107" s="175" t="e">
        <f t="shared" si="25"/>
        <v>#N/A</v>
      </c>
      <c r="X107" s="175" t="e">
        <f t="shared" si="26"/>
        <v>#N/A</v>
      </c>
      <c r="Y107" s="175">
        <f t="shared" si="27"/>
        <v>3182.932850710939</v>
      </c>
      <c r="Z107" s="175">
        <f t="shared" si="28"/>
        <v>6630.2347816708516</v>
      </c>
      <c r="AA107" s="175">
        <f t="shared" si="29"/>
        <v>788.97805664345367</v>
      </c>
      <c r="AB107" s="175">
        <f t="shared" si="30"/>
        <v>1035.8534218326872</v>
      </c>
      <c r="AC107" s="175">
        <f t="shared" si="31"/>
        <v>750.2462658776451</v>
      </c>
      <c r="AD107" s="225">
        <f t="shared" si="32"/>
        <v>12388.245376735576</v>
      </c>
    </row>
    <row r="108" spans="1:30" ht="13.5" thickBot="1">
      <c r="A108" s="159">
        <v>39872</v>
      </c>
      <c r="B108" s="137">
        <f t="shared" si="17"/>
        <v>1</v>
      </c>
      <c r="C108" s="115" t="str">
        <f t="shared" si="18"/>
        <v>Mar2009</v>
      </c>
      <c r="D108" s="115">
        <f t="shared" si="19"/>
        <v>39873</v>
      </c>
      <c r="E108" s="154">
        <v>845</v>
      </c>
      <c r="F108" s="154">
        <v>3498</v>
      </c>
      <c r="G108" s="154">
        <v>270</v>
      </c>
      <c r="H108" s="154">
        <v>225</v>
      </c>
      <c r="I108" s="154">
        <v>186</v>
      </c>
      <c r="J108" s="154">
        <f t="shared" si="33"/>
        <v>5024</v>
      </c>
      <c r="K108" s="175"/>
      <c r="L108" s="175"/>
      <c r="M108" s="175"/>
      <c r="N108" s="175"/>
      <c r="O108" s="175"/>
      <c r="P108" s="225"/>
      <c r="R108" s="239">
        <v>46174</v>
      </c>
      <c r="S108" s="302" t="e">
        <f t="shared" si="21"/>
        <v>#N/A</v>
      </c>
      <c r="T108" s="403" t="e">
        <f t="shared" si="22"/>
        <v>#N/A</v>
      </c>
      <c r="U108" s="403" t="e">
        <f t="shared" si="23"/>
        <v>#N/A</v>
      </c>
      <c r="V108" s="403" t="e">
        <f t="shared" si="24"/>
        <v>#N/A</v>
      </c>
      <c r="W108" s="403" t="e">
        <f t="shared" si="25"/>
        <v>#N/A</v>
      </c>
      <c r="X108" s="403" t="e">
        <f t="shared" si="26"/>
        <v>#N/A</v>
      </c>
      <c r="Y108" s="403">
        <f t="shared" si="27"/>
        <v>3458.9710850847387</v>
      </c>
      <c r="Z108" s="403">
        <f t="shared" si="28"/>
        <v>7178.4932069770803</v>
      </c>
      <c r="AA108" s="403">
        <f t="shared" si="29"/>
        <v>937.76314821316487</v>
      </c>
      <c r="AB108" s="403">
        <f t="shared" si="30"/>
        <v>1221.7895042295399</v>
      </c>
      <c r="AC108" s="403">
        <f t="shared" si="31"/>
        <v>897.02105678282101</v>
      </c>
      <c r="AD108" s="230">
        <f t="shared" si="32"/>
        <v>13694.038001287347</v>
      </c>
    </row>
    <row r="109" spans="1:30">
      <c r="A109" s="159">
        <v>39903</v>
      </c>
      <c r="B109" s="137">
        <f t="shared" si="17"/>
        <v>1</v>
      </c>
      <c r="C109" s="115" t="str">
        <f t="shared" si="18"/>
        <v>Mar2009</v>
      </c>
      <c r="D109" s="115">
        <f t="shared" si="19"/>
        <v>39873</v>
      </c>
      <c r="E109" s="154">
        <v>884</v>
      </c>
      <c r="F109" s="154">
        <v>3550</v>
      </c>
      <c r="G109" s="154">
        <v>248</v>
      </c>
      <c r="H109" s="154">
        <v>254</v>
      </c>
      <c r="I109" s="154">
        <v>213</v>
      </c>
      <c r="J109" s="154">
        <f t="shared" si="33"/>
        <v>5149</v>
      </c>
      <c r="K109" s="175"/>
      <c r="L109" s="175"/>
      <c r="M109" s="175"/>
      <c r="N109" s="175"/>
      <c r="O109" s="175"/>
      <c r="P109" s="225"/>
    </row>
    <row r="110" spans="1:30">
      <c r="A110" s="159">
        <v>39933</v>
      </c>
      <c r="B110" s="137">
        <f t="shared" si="17"/>
        <v>2</v>
      </c>
      <c r="C110" s="115" t="str">
        <f t="shared" si="18"/>
        <v>June2009</v>
      </c>
      <c r="D110" s="115">
        <f t="shared" si="19"/>
        <v>39965</v>
      </c>
      <c r="E110" s="154">
        <v>790</v>
      </c>
      <c r="F110" s="154">
        <v>3684</v>
      </c>
      <c r="G110" s="154">
        <v>229</v>
      </c>
      <c r="H110" s="154">
        <v>286</v>
      </c>
      <c r="I110" s="154">
        <v>242</v>
      </c>
      <c r="J110" s="154">
        <f t="shared" si="33"/>
        <v>5231</v>
      </c>
      <c r="K110" s="175"/>
      <c r="L110" s="175"/>
      <c r="M110" s="175"/>
      <c r="N110" s="175"/>
      <c r="O110" s="175"/>
      <c r="P110" s="225"/>
    </row>
    <row r="111" spans="1:30" ht="13.5" customHeight="1">
      <c r="A111" s="159">
        <v>39964</v>
      </c>
      <c r="B111" s="137">
        <f t="shared" si="17"/>
        <v>2</v>
      </c>
      <c r="C111" s="115" t="str">
        <f t="shared" si="18"/>
        <v>June2009</v>
      </c>
      <c r="D111" s="115">
        <f t="shared" si="19"/>
        <v>39965</v>
      </c>
      <c r="E111" s="154">
        <v>892</v>
      </c>
      <c r="F111" s="154">
        <v>3724</v>
      </c>
      <c r="G111" s="154">
        <v>292</v>
      </c>
      <c r="H111" s="154">
        <v>295</v>
      </c>
      <c r="I111" s="154">
        <v>218</v>
      </c>
      <c r="J111" s="154">
        <f t="shared" si="33"/>
        <v>5421</v>
      </c>
      <c r="K111" s="175"/>
      <c r="L111" s="175"/>
      <c r="M111" s="175"/>
      <c r="N111" s="175"/>
      <c r="O111" s="175"/>
      <c r="P111" s="225"/>
    </row>
    <row r="112" spans="1:30" ht="13.5" thickBot="1">
      <c r="A112" s="159">
        <v>39994</v>
      </c>
      <c r="B112" s="137">
        <f t="shared" si="17"/>
        <v>2</v>
      </c>
      <c r="C112" s="115" t="str">
        <f t="shared" si="18"/>
        <v>June2009</v>
      </c>
      <c r="D112" s="115">
        <f t="shared" si="19"/>
        <v>39965</v>
      </c>
      <c r="E112" s="154">
        <v>863</v>
      </c>
      <c r="F112" s="154">
        <v>3768</v>
      </c>
      <c r="G112" s="154">
        <v>303</v>
      </c>
      <c r="H112" s="154">
        <v>365</v>
      </c>
      <c r="I112" s="154">
        <v>242</v>
      </c>
      <c r="J112" s="154">
        <f t="shared" si="33"/>
        <v>5541</v>
      </c>
      <c r="K112" s="175"/>
      <c r="L112" s="175"/>
      <c r="M112" s="175"/>
      <c r="N112" s="175"/>
      <c r="O112" s="175"/>
      <c r="P112" s="225"/>
    </row>
    <row r="113" spans="1:25" ht="39" thickBot="1">
      <c r="A113" s="159">
        <v>40025</v>
      </c>
      <c r="B113" s="137">
        <f t="shared" si="17"/>
        <v>3</v>
      </c>
      <c r="C113" s="115" t="str">
        <f t="shared" si="18"/>
        <v>Sep2009</v>
      </c>
      <c r="D113" s="115">
        <f t="shared" si="19"/>
        <v>40057</v>
      </c>
      <c r="E113" s="154">
        <v>976</v>
      </c>
      <c r="F113" s="154">
        <v>3984</v>
      </c>
      <c r="G113" s="154">
        <v>298</v>
      </c>
      <c r="H113" s="154">
        <v>365</v>
      </c>
      <c r="I113" s="154">
        <v>257</v>
      </c>
      <c r="J113" s="154">
        <f t="shared" si="33"/>
        <v>5880</v>
      </c>
      <c r="K113" s="175"/>
      <c r="L113" s="175"/>
      <c r="M113" s="175"/>
      <c r="N113" s="175"/>
      <c r="O113" s="175"/>
      <c r="P113" s="225"/>
      <c r="R113" s="477"/>
      <c r="S113" s="582" t="s">
        <v>34</v>
      </c>
      <c r="T113" s="580" t="s">
        <v>35</v>
      </c>
      <c r="U113" s="580" t="s">
        <v>37</v>
      </c>
      <c r="V113" s="580" t="s">
        <v>38</v>
      </c>
      <c r="W113" s="580" t="s">
        <v>39</v>
      </c>
      <c r="X113" s="581" t="s">
        <v>41</v>
      </c>
      <c r="Y113" s="544"/>
    </row>
    <row r="114" spans="1:25">
      <c r="A114" s="159">
        <v>40056</v>
      </c>
      <c r="B114" s="137">
        <f t="shared" si="17"/>
        <v>3</v>
      </c>
      <c r="C114" s="115" t="str">
        <f t="shared" si="18"/>
        <v>Sep2009</v>
      </c>
      <c r="D114" s="115">
        <f t="shared" si="19"/>
        <v>40057</v>
      </c>
      <c r="E114" s="154">
        <v>830</v>
      </c>
      <c r="F114" s="154">
        <v>3828</v>
      </c>
      <c r="G114" s="154">
        <v>271</v>
      </c>
      <c r="H114" s="154">
        <v>381</v>
      </c>
      <c r="I114" s="154">
        <v>230</v>
      </c>
      <c r="J114" s="154">
        <f t="shared" si="33"/>
        <v>5540</v>
      </c>
      <c r="K114" s="175"/>
      <c r="L114" s="175"/>
      <c r="M114" s="175"/>
      <c r="N114" s="175"/>
      <c r="O114" s="175"/>
      <c r="P114" s="225"/>
      <c r="R114" s="153" t="s">
        <v>232</v>
      </c>
      <c r="S114" s="150">
        <f>SUM(INDEX(S4:S105,MATCH(EDATE(About!$C$34,-9), $R$4:$R$105,0)):INDEX( S4:S105,MATCH(About!$C$34, $R$4:$R$105,0)))</f>
        <v>10641</v>
      </c>
      <c r="T114" s="109">
        <f>SUM(INDEX(T4:T105,MATCH(EDATE(About!$C$34,-9), $R$4:$R$105,0)):INDEX( T4:T105,MATCH(About!$C$34, $R$4:$R$105,0)))</f>
        <v>25912</v>
      </c>
      <c r="U114" s="109">
        <f>SUM(INDEX(U4:U105,MATCH(EDATE(About!$C$34,-9), $R$4:$R$105,0)):INDEX( U4:U105,MATCH(About!$C$34, $R$4:$R$105,0)))</f>
        <v>3265</v>
      </c>
      <c r="V114" s="109">
        <f>SUM(INDEX(V4:V105,MATCH(EDATE(About!$C$34,-9), $R$4:$R$105,0)):INDEX( V4:V105,MATCH(About!$C$34, $R$4:$R$105,0)))</f>
        <v>5051</v>
      </c>
      <c r="W114" s="109">
        <f>SUM(INDEX(W4:W105,MATCH(EDATE(About!$C$34,-9), $R$4:$R$105,0)):INDEX( W4:W105,MATCH(About!$C$34, $R$4:$R$105,0)))</f>
        <v>2849</v>
      </c>
      <c r="X114" s="151">
        <f>SUM(INDEX(X4:X105,MATCH(EDATE(About!$C$34,-9), $R$4:$R$105,0)):INDEX( X4:X105,MATCH(About!$C$34, $R$4:$R$105,0)))</f>
        <v>47718</v>
      </c>
    </row>
    <row r="115" spans="1:25">
      <c r="A115" s="159">
        <v>40086</v>
      </c>
      <c r="B115" s="137">
        <f t="shared" si="17"/>
        <v>3</v>
      </c>
      <c r="C115" s="115" t="str">
        <f t="shared" si="18"/>
        <v>Sep2009</v>
      </c>
      <c r="D115" s="115">
        <f t="shared" si="19"/>
        <v>40057</v>
      </c>
      <c r="E115" s="154">
        <v>906</v>
      </c>
      <c r="F115" s="154">
        <v>3940</v>
      </c>
      <c r="G115" s="154">
        <v>286</v>
      </c>
      <c r="H115" s="154">
        <v>367</v>
      </c>
      <c r="I115" s="154">
        <v>235</v>
      </c>
      <c r="J115" s="154">
        <f t="shared" si="33"/>
        <v>5734</v>
      </c>
      <c r="K115" s="175"/>
      <c r="L115" s="175"/>
      <c r="M115" s="175"/>
      <c r="N115" s="175"/>
      <c r="O115" s="175"/>
      <c r="P115" s="225"/>
      <c r="R115" s="153" t="s">
        <v>235</v>
      </c>
      <c r="S115" s="150">
        <f>SUM(INDEX(S4:S105,MATCH(EDATE(About!$C$33,-9), $R$4:$R$105,0)):INDEX( S4:S105,MATCH(About!$C$33, $R$4:$R$105,0)))</f>
        <v>10967</v>
      </c>
      <c r="T115" s="109">
        <f>SUM(INDEX(T4:T105,MATCH(EDATE(About!$C$33,-9), $R$4:$R$105,0)):INDEX( T4:T105,MATCH(About!$C$33, $R$4:$R$105,0)))</f>
        <v>23655</v>
      </c>
      <c r="U115" s="109">
        <f>SUM(INDEX(U4:U105,MATCH(EDATE(About!$C$33,-9), $R$4:$R$105,0)):INDEX( U4:U105,MATCH(About!$C$33, $R$4:$R$105,0)))</f>
        <v>3276</v>
      </c>
      <c r="V115" s="109">
        <f>SUM(INDEX(V4:V105,MATCH(EDATE(About!$C$33,-9), $R$4:$R$105,0)):INDEX( V4:V105,MATCH(About!$C$33, $R$4:$R$105,0)))</f>
        <v>4629</v>
      </c>
      <c r="W115" s="109">
        <f>SUM(INDEX(W4:W105,MATCH(EDATE(About!$C$33,-9), $R$4:$R$105,0)):INDEX( W4:W105,MATCH(About!$C$33, $R$4:$R$105,0)))</f>
        <v>2918</v>
      </c>
      <c r="X115" s="151">
        <f>SUM(INDEX(X4:X105,MATCH(EDATE(About!$C$33,-9), $R$4:$R$105,0)):INDEX( X4:X105,MATCH(About!$C$33, $R$4:$R$105,0)))</f>
        <v>45445</v>
      </c>
    </row>
    <row r="116" spans="1:25" ht="13.5" thickBot="1">
      <c r="A116" s="159">
        <v>40117</v>
      </c>
      <c r="B116" s="137">
        <f t="shared" si="17"/>
        <v>4</v>
      </c>
      <c r="C116" s="115" t="str">
        <f t="shared" si="18"/>
        <v>dec2009</v>
      </c>
      <c r="D116" s="115">
        <f t="shared" si="19"/>
        <v>40148</v>
      </c>
      <c r="E116" s="154">
        <v>904</v>
      </c>
      <c r="F116" s="154">
        <v>3643</v>
      </c>
      <c r="G116" s="154">
        <v>274</v>
      </c>
      <c r="H116" s="154">
        <v>353</v>
      </c>
      <c r="I116" s="154">
        <v>211</v>
      </c>
      <c r="J116" s="154">
        <f t="shared" si="33"/>
        <v>5385</v>
      </c>
      <c r="K116" s="175"/>
      <c r="L116" s="175"/>
      <c r="M116" s="175"/>
      <c r="N116" s="175"/>
      <c r="O116" s="175"/>
      <c r="P116" s="225"/>
      <c r="R116" s="156"/>
      <c r="S116" s="312">
        <f>S115/S114-1</f>
        <v>3.0636218400526216E-2</v>
      </c>
      <c r="T116" s="309">
        <f>T115/T114-1</f>
        <v>-8.7102500771843117E-2</v>
      </c>
      <c r="U116" s="309">
        <f t="shared" ref="U116:X116" si="34">U115/U114-1</f>
        <v>3.3690658499234694E-3</v>
      </c>
      <c r="V116" s="309">
        <f t="shared" si="34"/>
        <v>-8.3547812314393233E-2</v>
      </c>
      <c r="W116" s="309">
        <f t="shared" si="34"/>
        <v>2.421902421902411E-2</v>
      </c>
      <c r="X116" s="577">
        <f t="shared" si="34"/>
        <v>-4.7634016513684596E-2</v>
      </c>
    </row>
    <row r="117" spans="1:25">
      <c r="A117" s="159">
        <v>40147</v>
      </c>
      <c r="B117" s="137">
        <f t="shared" si="17"/>
        <v>4</v>
      </c>
      <c r="C117" s="115" t="str">
        <f t="shared" si="18"/>
        <v>dec2009</v>
      </c>
      <c r="D117" s="115">
        <f t="shared" si="19"/>
        <v>40148</v>
      </c>
      <c r="E117" s="154">
        <v>965</v>
      </c>
      <c r="F117" s="154">
        <v>3796</v>
      </c>
      <c r="G117" s="154">
        <v>303</v>
      </c>
      <c r="H117" s="154">
        <v>393</v>
      </c>
      <c r="I117" s="154">
        <v>223</v>
      </c>
      <c r="J117" s="154">
        <f t="shared" si="33"/>
        <v>5680</v>
      </c>
      <c r="K117" s="175"/>
      <c r="L117" s="175"/>
      <c r="M117" s="175"/>
      <c r="N117" s="175"/>
      <c r="O117" s="175"/>
      <c r="P117" s="225"/>
    </row>
    <row r="118" spans="1:25">
      <c r="A118" s="159">
        <v>40178</v>
      </c>
      <c r="B118" s="137">
        <f t="shared" si="17"/>
        <v>4</v>
      </c>
      <c r="C118" s="115" t="str">
        <f t="shared" si="18"/>
        <v>dec2009</v>
      </c>
      <c r="D118" s="115">
        <f t="shared" si="19"/>
        <v>40148</v>
      </c>
      <c r="E118" s="154">
        <v>818</v>
      </c>
      <c r="F118" s="154">
        <v>3318</v>
      </c>
      <c r="G118" s="154">
        <v>282</v>
      </c>
      <c r="H118" s="154">
        <v>392</v>
      </c>
      <c r="I118" s="154">
        <v>232</v>
      </c>
      <c r="J118" s="154">
        <f t="shared" si="33"/>
        <v>5042</v>
      </c>
      <c r="K118" s="175"/>
      <c r="L118" s="175"/>
      <c r="M118" s="175"/>
      <c r="N118" s="175"/>
      <c r="O118" s="175"/>
      <c r="P118" s="225"/>
      <c r="R118" s="73"/>
      <c r="T118" s="542"/>
    </row>
    <row r="119" spans="1:25">
      <c r="A119" s="159">
        <v>40209</v>
      </c>
      <c r="B119" s="137">
        <f t="shared" si="17"/>
        <v>1</v>
      </c>
      <c r="C119" s="115" t="str">
        <f t="shared" si="18"/>
        <v>Mar2010</v>
      </c>
      <c r="D119" s="115">
        <f t="shared" si="19"/>
        <v>40238</v>
      </c>
      <c r="E119" s="154">
        <v>666</v>
      </c>
      <c r="F119" s="154">
        <v>2753</v>
      </c>
      <c r="G119" s="154">
        <v>192</v>
      </c>
      <c r="H119" s="154">
        <v>265</v>
      </c>
      <c r="I119" s="154">
        <v>169</v>
      </c>
      <c r="J119" s="154">
        <f t="shared" si="33"/>
        <v>4045</v>
      </c>
      <c r="K119" s="175"/>
      <c r="L119" s="175"/>
      <c r="M119" s="175"/>
      <c r="N119" s="175"/>
      <c r="O119" s="175"/>
      <c r="P119" s="225"/>
    </row>
    <row r="120" spans="1:25">
      <c r="A120" s="159">
        <v>40237</v>
      </c>
      <c r="B120" s="137">
        <f t="shared" si="17"/>
        <v>1</v>
      </c>
      <c r="C120" s="115" t="str">
        <f t="shared" si="18"/>
        <v>Mar2010</v>
      </c>
      <c r="D120" s="115">
        <f t="shared" si="19"/>
        <v>40238</v>
      </c>
      <c r="E120" s="154">
        <v>880</v>
      </c>
      <c r="F120" s="154">
        <v>3456</v>
      </c>
      <c r="G120" s="154">
        <v>258</v>
      </c>
      <c r="H120" s="154">
        <v>335</v>
      </c>
      <c r="I120" s="154">
        <v>183</v>
      </c>
      <c r="J120" s="154">
        <f t="shared" si="33"/>
        <v>5112</v>
      </c>
      <c r="K120" s="175"/>
      <c r="L120" s="175"/>
      <c r="M120" s="175"/>
      <c r="N120" s="175"/>
      <c r="O120" s="175"/>
      <c r="P120" s="225"/>
    </row>
    <row r="121" spans="1:25">
      <c r="A121" s="159">
        <v>40268</v>
      </c>
      <c r="B121" s="137">
        <f t="shared" si="17"/>
        <v>1</v>
      </c>
      <c r="C121" s="115" t="str">
        <f t="shared" si="18"/>
        <v>Mar2010</v>
      </c>
      <c r="D121" s="115">
        <f t="shared" si="19"/>
        <v>40238</v>
      </c>
      <c r="E121" s="154">
        <v>1051</v>
      </c>
      <c r="F121" s="154">
        <v>4253</v>
      </c>
      <c r="G121" s="154">
        <v>340</v>
      </c>
      <c r="H121" s="154">
        <v>468</v>
      </c>
      <c r="I121" s="154">
        <v>265</v>
      </c>
      <c r="J121" s="154">
        <f t="shared" si="33"/>
        <v>6377</v>
      </c>
      <c r="K121" s="175"/>
      <c r="L121" s="175"/>
      <c r="M121" s="175"/>
      <c r="N121" s="175"/>
      <c r="O121" s="175"/>
      <c r="P121" s="225"/>
    </row>
    <row r="122" spans="1:25">
      <c r="A122" s="159">
        <v>40298</v>
      </c>
      <c r="B122" s="137">
        <f t="shared" si="17"/>
        <v>2</v>
      </c>
      <c r="C122" s="115" t="str">
        <f t="shared" si="18"/>
        <v>June2010</v>
      </c>
      <c r="D122" s="115">
        <f t="shared" si="19"/>
        <v>40330</v>
      </c>
      <c r="E122" s="154">
        <v>896</v>
      </c>
      <c r="F122" s="154">
        <v>3391</v>
      </c>
      <c r="G122" s="154">
        <v>283</v>
      </c>
      <c r="H122" s="154">
        <v>386</v>
      </c>
      <c r="I122" s="154">
        <v>220</v>
      </c>
      <c r="J122" s="154">
        <f t="shared" si="33"/>
        <v>5176</v>
      </c>
      <c r="K122" s="175"/>
      <c r="L122" s="175"/>
      <c r="M122" s="175"/>
      <c r="N122" s="175"/>
      <c r="O122" s="175"/>
      <c r="P122" s="225"/>
    </row>
    <row r="123" spans="1:25">
      <c r="A123" s="159">
        <v>40329</v>
      </c>
      <c r="B123" s="137">
        <f t="shared" si="17"/>
        <v>2</v>
      </c>
      <c r="C123" s="115" t="str">
        <f t="shared" si="18"/>
        <v>June2010</v>
      </c>
      <c r="D123" s="115">
        <f t="shared" si="19"/>
        <v>40330</v>
      </c>
      <c r="E123" s="154">
        <v>944</v>
      </c>
      <c r="F123" s="154">
        <v>3586</v>
      </c>
      <c r="G123" s="154">
        <v>337</v>
      </c>
      <c r="H123" s="154">
        <v>489</v>
      </c>
      <c r="I123" s="154">
        <v>261</v>
      </c>
      <c r="J123" s="154">
        <f t="shared" si="33"/>
        <v>5617</v>
      </c>
      <c r="K123" s="175"/>
      <c r="L123" s="175"/>
      <c r="M123" s="175"/>
      <c r="N123" s="175"/>
      <c r="O123" s="175"/>
      <c r="P123" s="225"/>
    </row>
    <row r="124" spans="1:25">
      <c r="A124" s="159">
        <v>40359</v>
      </c>
      <c r="B124" s="137">
        <f t="shared" si="17"/>
        <v>2</v>
      </c>
      <c r="C124" s="115" t="str">
        <f t="shared" si="18"/>
        <v>June2010</v>
      </c>
      <c r="D124" s="115">
        <f t="shared" si="19"/>
        <v>40330</v>
      </c>
      <c r="E124" s="154">
        <v>970</v>
      </c>
      <c r="F124" s="154">
        <v>3970</v>
      </c>
      <c r="G124" s="154">
        <v>361</v>
      </c>
      <c r="H124" s="154">
        <v>496</v>
      </c>
      <c r="I124" s="154">
        <v>246</v>
      </c>
      <c r="J124" s="154">
        <f t="shared" si="33"/>
        <v>6043</v>
      </c>
      <c r="K124" s="175"/>
      <c r="L124" s="175"/>
      <c r="M124" s="175"/>
      <c r="N124" s="175"/>
      <c r="O124" s="175"/>
      <c r="P124" s="225"/>
    </row>
    <row r="125" spans="1:25">
      <c r="A125" s="159">
        <v>40390</v>
      </c>
      <c r="B125" s="137">
        <f t="shared" si="17"/>
        <v>3</v>
      </c>
      <c r="C125" s="115" t="str">
        <f t="shared" si="18"/>
        <v>Sep2010</v>
      </c>
      <c r="D125" s="115">
        <f t="shared" si="19"/>
        <v>40422</v>
      </c>
      <c r="E125" s="154">
        <v>980</v>
      </c>
      <c r="F125" s="154">
        <v>3932</v>
      </c>
      <c r="G125" s="154">
        <v>402</v>
      </c>
      <c r="H125" s="154">
        <v>524</v>
      </c>
      <c r="I125" s="154">
        <v>268</v>
      </c>
      <c r="J125" s="154">
        <f t="shared" si="33"/>
        <v>6106</v>
      </c>
      <c r="K125" s="175"/>
      <c r="L125" s="175"/>
      <c r="M125" s="175"/>
      <c r="N125" s="175"/>
      <c r="O125" s="175"/>
      <c r="P125" s="225"/>
    </row>
    <row r="126" spans="1:25">
      <c r="A126" s="159">
        <v>40421</v>
      </c>
      <c r="B126" s="137">
        <f t="shared" si="17"/>
        <v>3</v>
      </c>
      <c r="C126" s="115" t="str">
        <f t="shared" si="18"/>
        <v>Sep2010</v>
      </c>
      <c r="D126" s="115">
        <f t="shared" si="19"/>
        <v>40422</v>
      </c>
      <c r="E126" s="154">
        <v>931</v>
      </c>
      <c r="F126" s="154">
        <v>4061</v>
      </c>
      <c r="G126" s="154">
        <v>378</v>
      </c>
      <c r="H126" s="154">
        <v>498</v>
      </c>
      <c r="I126" s="154">
        <v>252</v>
      </c>
      <c r="J126" s="154">
        <f t="shared" si="33"/>
        <v>6120</v>
      </c>
      <c r="K126" s="175"/>
      <c r="L126" s="175"/>
      <c r="M126" s="175"/>
      <c r="N126" s="175"/>
      <c r="O126" s="175"/>
      <c r="P126" s="225"/>
    </row>
    <row r="127" spans="1:25">
      <c r="A127" s="159">
        <v>40451</v>
      </c>
      <c r="B127" s="137">
        <f t="shared" si="17"/>
        <v>3</v>
      </c>
      <c r="C127" s="115" t="str">
        <f t="shared" si="18"/>
        <v>Sep2010</v>
      </c>
      <c r="D127" s="115">
        <f t="shared" si="19"/>
        <v>40422</v>
      </c>
      <c r="E127" s="154">
        <v>969</v>
      </c>
      <c r="F127" s="154">
        <v>3757</v>
      </c>
      <c r="G127" s="154">
        <v>338</v>
      </c>
      <c r="H127" s="154">
        <v>479</v>
      </c>
      <c r="I127" s="154">
        <v>210</v>
      </c>
      <c r="J127" s="154">
        <f t="shared" si="33"/>
        <v>5753</v>
      </c>
      <c r="K127" s="175"/>
      <c r="L127" s="175"/>
      <c r="M127" s="175"/>
      <c r="N127" s="175"/>
      <c r="O127" s="175"/>
      <c r="P127" s="225"/>
    </row>
    <row r="128" spans="1:25">
      <c r="A128" s="159">
        <v>40482</v>
      </c>
      <c r="B128" s="137">
        <f t="shared" si="17"/>
        <v>4</v>
      </c>
      <c r="C128" s="115" t="str">
        <f t="shared" si="18"/>
        <v>dec2010</v>
      </c>
      <c r="D128" s="115">
        <f t="shared" si="19"/>
        <v>40513</v>
      </c>
      <c r="E128" s="154">
        <v>845</v>
      </c>
      <c r="F128" s="154">
        <v>3335</v>
      </c>
      <c r="G128" s="154">
        <v>324</v>
      </c>
      <c r="H128" s="154">
        <v>410</v>
      </c>
      <c r="I128" s="154">
        <v>185</v>
      </c>
      <c r="J128" s="154">
        <f t="shared" si="33"/>
        <v>5099</v>
      </c>
      <c r="K128" s="175"/>
      <c r="L128" s="175"/>
      <c r="M128" s="175"/>
      <c r="N128" s="175"/>
      <c r="O128" s="175"/>
      <c r="P128" s="225"/>
    </row>
    <row r="129" spans="1:16">
      <c r="A129" s="159">
        <v>40512</v>
      </c>
      <c r="B129" s="137">
        <f t="shared" si="17"/>
        <v>4</v>
      </c>
      <c r="C129" s="115" t="str">
        <f t="shared" si="18"/>
        <v>dec2010</v>
      </c>
      <c r="D129" s="115">
        <f t="shared" si="19"/>
        <v>40513</v>
      </c>
      <c r="E129" s="154">
        <v>981</v>
      </c>
      <c r="F129" s="154">
        <v>3655</v>
      </c>
      <c r="G129" s="154">
        <v>329</v>
      </c>
      <c r="H129" s="154">
        <v>520</v>
      </c>
      <c r="I129" s="154">
        <v>261</v>
      </c>
      <c r="J129" s="154">
        <f t="shared" si="33"/>
        <v>5746</v>
      </c>
      <c r="K129" s="175"/>
      <c r="L129" s="175"/>
      <c r="M129" s="175"/>
      <c r="N129" s="175"/>
      <c r="O129" s="175"/>
      <c r="P129" s="225"/>
    </row>
    <row r="130" spans="1:16">
      <c r="A130" s="159">
        <v>40543</v>
      </c>
      <c r="B130" s="137">
        <f t="shared" si="17"/>
        <v>4</v>
      </c>
      <c r="C130" s="115" t="str">
        <f t="shared" si="18"/>
        <v>dec2010</v>
      </c>
      <c r="D130" s="115">
        <f t="shared" si="19"/>
        <v>40513</v>
      </c>
      <c r="E130" s="154">
        <v>854</v>
      </c>
      <c r="F130" s="154">
        <v>3044</v>
      </c>
      <c r="G130" s="154">
        <v>343</v>
      </c>
      <c r="H130" s="154">
        <v>471</v>
      </c>
      <c r="I130" s="154">
        <v>235</v>
      </c>
      <c r="J130" s="154">
        <f t="shared" si="33"/>
        <v>4947</v>
      </c>
      <c r="K130" s="175"/>
      <c r="L130" s="175"/>
      <c r="M130" s="175"/>
      <c r="N130" s="175"/>
      <c r="O130" s="175"/>
      <c r="P130" s="225"/>
    </row>
    <row r="131" spans="1:16">
      <c r="A131" s="159">
        <v>40574</v>
      </c>
      <c r="B131" s="137">
        <f t="shared" si="17"/>
        <v>1</v>
      </c>
      <c r="C131" s="115" t="str">
        <f t="shared" si="18"/>
        <v>Mar2011</v>
      </c>
      <c r="D131" s="115">
        <f t="shared" si="19"/>
        <v>40603</v>
      </c>
      <c r="E131" s="154">
        <v>648</v>
      </c>
      <c r="F131" s="154">
        <v>2639</v>
      </c>
      <c r="G131" s="154">
        <v>167</v>
      </c>
      <c r="H131" s="154">
        <v>285</v>
      </c>
      <c r="I131" s="154">
        <v>154</v>
      </c>
      <c r="J131" s="154">
        <f t="shared" si="33"/>
        <v>3893</v>
      </c>
      <c r="K131" s="175"/>
      <c r="L131" s="175"/>
      <c r="M131" s="175"/>
      <c r="N131" s="175"/>
      <c r="O131" s="175"/>
      <c r="P131" s="225"/>
    </row>
    <row r="132" spans="1:16">
      <c r="A132" s="159">
        <v>40602</v>
      </c>
      <c r="B132" s="137">
        <f t="shared" ref="B132:B195" si="35">MONTH(MONTH(A132)&amp;0)</f>
        <v>1</v>
      </c>
      <c r="C132" s="115" t="str">
        <f t="shared" ref="C132:C195" si="36">IF(B132=4,"dec",IF(B132=1,"Mar", IF(B132=2,"June",IF(B132=3,"Sep",""))))&amp;YEAR(A132)</f>
        <v>Mar2011</v>
      </c>
      <c r="D132" s="115">
        <f t="shared" ref="D132:D195" si="37">DATEVALUE(C132)</f>
        <v>40603</v>
      </c>
      <c r="E132" s="154">
        <v>926</v>
      </c>
      <c r="F132" s="154">
        <v>3421</v>
      </c>
      <c r="G132" s="154">
        <v>277</v>
      </c>
      <c r="H132" s="154">
        <v>447</v>
      </c>
      <c r="I132" s="154">
        <v>203</v>
      </c>
      <c r="J132" s="154">
        <f t="shared" ref="J132:J163" si="38">E132+F132+G132+H132+I132</f>
        <v>5274</v>
      </c>
      <c r="K132" s="175"/>
      <c r="L132" s="175"/>
      <c r="M132" s="175"/>
      <c r="N132" s="175"/>
      <c r="O132" s="175"/>
      <c r="P132" s="225"/>
    </row>
    <row r="133" spans="1:16">
      <c r="A133" s="159">
        <v>40633</v>
      </c>
      <c r="B133" s="137">
        <f t="shared" si="35"/>
        <v>1</v>
      </c>
      <c r="C133" s="115" t="str">
        <f t="shared" si="36"/>
        <v>Mar2011</v>
      </c>
      <c r="D133" s="115">
        <f t="shared" si="37"/>
        <v>40603</v>
      </c>
      <c r="E133" s="154">
        <v>1112</v>
      </c>
      <c r="F133" s="154">
        <v>3635</v>
      </c>
      <c r="G133" s="154">
        <v>303</v>
      </c>
      <c r="H133" s="154">
        <v>480</v>
      </c>
      <c r="I133" s="154">
        <v>232</v>
      </c>
      <c r="J133" s="154">
        <f t="shared" si="38"/>
        <v>5762</v>
      </c>
      <c r="K133" s="175"/>
      <c r="L133" s="175"/>
      <c r="M133" s="175"/>
      <c r="N133" s="175"/>
      <c r="O133" s="175"/>
      <c r="P133" s="225"/>
    </row>
    <row r="134" spans="1:16">
      <c r="A134" s="159">
        <v>40663</v>
      </c>
      <c r="B134" s="137">
        <f t="shared" si="35"/>
        <v>2</v>
      </c>
      <c r="C134" s="115" t="str">
        <f t="shared" si="36"/>
        <v>June2011</v>
      </c>
      <c r="D134" s="115">
        <f t="shared" si="37"/>
        <v>40695</v>
      </c>
      <c r="E134" s="154">
        <v>880</v>
      </c>
      <c r="F134" s="154">
        <v>2940</v>
      </c>
      <c r="G134" s="154">
        <v>245</v>
      </c>
      <c r="H134" s="154">
        <v>405</v>
      </c>
      <c r="I134" s="154">
        <v>205</v>
      </c>
      <c r="J134" s="154">
        <f t="shared" si="38"/>
        <v>4675</v>
      </c>
      <c r="K134" s="175"/>
      <c r="L134" s="175"/>
      <c r="M134" s="175"/>
      <c r="N134" s="175"/>
      <c r="O134" s="175"/>
      <c r="P134" s="225"/>
    </row>
    <row r="135" spans="1:16">
      <c r="A135" s="159">
        <v>40694</v>
      </c>
      <c r="B135" s="137">
        <f t="shared" si="35"/>
        <v>2</v>
      </c>
      <c r="C135" s="115" t="str">
        <f t="shared" si="36"/>
        <v>June2011</v>
      </c>
      <c r="D135" s="115">
        <f t="shared" si="37"/>
        <v>40695</v>
      </c>
      <c r="E135" s="154">
        <v>1089</v>
      </c>
      <c r="F135" s="154">
        <v>3697</v>
      </c>
      <c r="G135" s="154">
        <v>285</v>
      </c>
      <c r="H135" s="154">
        <v>519</v>
      </c>
      <c r="I135" s="154">
        <v>245</v>
      </c>
      <c r="J135" s="154">
        <f t="shared" si="38"/>
        <v>5835</v>
      </c>
      <c r="K135" s="175"/>
      <c r="L135" s="175"/>
      <c r="M135" s="175"/>
      <c r="N135" s="175"/>
      <c r="O135" s="175"/>
      <c r="P135" s="225"/>
    </row>
    <row r="136" spans="1:16">
      <c r="A136" s="159">
        <v>40724</v>
      </c>
      <c r="B136" s="137">
        <f t="shared" si="35"/>
        <v>2</v>
      </c>
      <c r="C136" s="115" t="str">
        <f t="shared" si="36"/>
        <v>June2011</v>
      </c>
      <c r="D136" s="115">
        <f t="shared" si="37"/>
        <v>40695</v>
      </c>
      <c r="E136" s="154">
        <v>931</v>
      </c>
      <c r="F136" s="154">
        <v>3389</v>
      </c>
      <c r="G136" s="154">
        <v>250</v>
      </c>
      <c r="H136" s="154">
        <v>462</v>
      </c>
      <c r="I136" s="154">
        <v>222</v>
      </c>
      <c r="J136" s="154">
        <f t="shared" si="38"/>
        <v>5254</v>
      </c>
      <c r="K136" s="175"/>
      <c r="L136" s="175"/>
      <c r="M136" s="175"/>
      <c r="N136" s="175"/>
      <c r="O136" s="175"/>
      <c r="P136" s="225"/>
    </row>
    <row r="137" spans="1:16">
      <c r="A137" s="159">
        <v>40755</v>
      </c>
      <c r="B137" s="137">
        <f t="shared" si="35"/>
        <v>3</v>
      </c>
      <c r="C137" s="115" t="str">
        <f t="shared" si="36"/>
        <v>Sep2011</v>
      </c>
      <c r="D137" s="115">
        <f t="shared" si="37"/>
        <v>40787</v>
      </c>
      <c r="E137" s="154">
        <v>967</v>
      </c>
      <c r="F137" s="154">
        <v>3258</v>
      </c>
      <c r="G137" s="154">
        <v>271</v>
      </c>
      <c r="H137" s="154">
        <v>472</v>
      </c>
      <c r="I137" s="154">
        <v>188</v>
      </c>
      <c r="J137" s="154">
        <f t="shared" si="38"/>
        <v>5156</v>
      </c>
      <c r="K137" s="175"/>
      <c r="L137" s="175"/>
      <c r="M137" s="175"/>
      <c r="N137" s="175"/>
      <c r="O137" s="175"/>
      <c r="P137" s="225"/>
    </row>
    <row r="138" spans="1:16">
      <c r="A138" s="159">
        <v>40786</v>
      </c>
      <c r="B138" s="137">
        <f t="shared" si="35"/>
        <v>3</v>
      </c>
      <c r="C138" s="115" t="str">
        <f t="shared" si="36"/>
        <v>Sep2011</v>
      </c>
      <c r="D138" s="115">
        <f t="shared" si="37"/>
        <v>40787</v>
      </c>
      <c r="E138" s="154">
        <v>1030</v>
      </c>
      <c r="F138" s="154">
        <v>3544</v>
      </c>
      <c r="G138" s="154">
        <v>318</v>
      </c>
      <c r="H138" s="154">
        <v>502</v>
      </c>
      <c r="I138" s="154">
        <v>223</v>
      </c>
      <c r="J138" s="154">
        <f t="shared" si="38"/>
        <v>5617</v>
      </c>
      <c r="K138" s="175"/>
      <c r="L138" s="175"/>
      <c r="M138" s="175"/>
      <c r="N138" s="175"/>
      <c r="O138" s="175"/>
      <c r="P138" s="225"/>
    </row>
    <row r="139" spans="1:16">
      <c r="A139" s="159">
        <v>40816</v>
      </c>
      <c r="B139" s="137">
        <f t="shared" si="35"/>
        <v>3</v>
      </c>
      <c r="C139" s="115" t="str">
        <f t="shared" si="36"/>
        <v>Sep2011</v>
      </c>
      <c r="D139" s="115">
        <f t="shared" si="37"/>
        <v>40787</v>
      </c>
      <c r="E139" s="154">
        <v>960</v>
      </c>
      <c r="F139" s="154">
        <v>3551</v>
      </c>
      <c r="G139" s="154">
        <v>286</v>
      </c>
      <c r="H139" s="154">
        <v>536</v>
      </c>
      <c r="I139" s="154">
        <v>235</v>
      </c>
      <c r="J139" s="154">
        <f t="shared" si="38"/>
        <v>5568</v>
      </c>
      <c r="K139" s="175"/>
      <c r="L139" s="175"/>
      <c r="M139" s="175"/>
      <c r="N139" s="175"/>
      <c r="O139" s="175"/>
      <c r="P139" s="225"/>
    </row>
    <row r="140" spans="1:16">
      <c r="A140" s="159">
        <v>40847</v>
      </c>
      <c r="B140" s="137">
        <f t="shared" si="35"/>
        <v>4</v>
      </c>
      <c r="C140" s="115" t="str">
        <f t="shared" si="36"/>
        <v>dec2011</v>
      </c>
      <c r="D140" s="115">
        <f t="shared" si="37"/>
        <v>40878</v>
      </c>
      <c r="E140" s="154">
        <v>974</v>
      </c>
      <c r="F140" s="154">
        <v>3177</v>
      </c>
      <c r="G140" s="154">
        <v>281</v>
      </c>
      <c r="H140" s="154">
        <v>502</v>
      </c>
      <c r="I140" s="154">
        <v>221</v>
      </c>
      <c r="J140" s="154">
        <f t="shared" si="38"/>
        <v>5155</v>
      </c>
      <c r="K140" s="175"/>
      <c r="L140" s="175"/>
      <c r="M140" s="175"/>
      <c r="N140" s="175"/>
      <c r="O140" s="175"/>
      <c r="P140" s="225"/>
    </row>
    <row r="141" spans="1:16">
      <c r="A141" s="159">
        <v>40877</v>
      </c>
      <c r="B141" s="137">
        <f t="shared" si="35"/>
        <v>4</v>
      </c>
      <c r="C141" s="115" t="str">
        <f t="shared" si="36"/>
        <v>dec2011</v>
      </c>
      <c r="D141" s="115">
        <f t="shared" si="37"/>
        <v>40878</v>
      </c>
      <c r="E141" s="154">
        <v>1011</v>
      </c>
      <c r="F141" s="154">
        <v>3384</v>
      </c>
      <c r="G141" s="154">
        <v>299</v>
      </c>
      <c r="H141" s="154">
        <v>561</v>
      </c>
      <c r="I141" s="154">
        <v>253</v>
      </c>
      <c r="J141" s="154">
        <f t="shared" si="38"/>
        <v>5508</v>
      </c>
      <c r="K141" s="175"/>
      <c r="L141" s="175"/>
      <c r="M141" s="175"/>
      <c r="N141" s="175"/>
      <c r="O141" s="175"/>
      <c r="P141" s="225"/>
    </row>
    <row r="142" spans="1:16">
      <c r="A142" s="159">
        <v>40908</v>
      </c>
      <c r="B142" s="137">
        <f t="shared" si="35"/>
        <v>4</v>
      </c>
      <c r="C142" s="115" t="str">
        <f t="shared" si="36"/>
        <v>dec2011</v>
      </c>
      <c r="D142" s="115">
        <f t="shared" si="37"/>
        <v>40878</v>
      </c>
      <c r="E142" s="154">
        <v>805</v>
      </c>
      <c r="F142" s="154">
        <v>2700</v>
      </c>
      <c r="G142" s="154">
        <v>274</v>
      </c>
      <c r="H142" s="154">
        <v>412</v>
      </c>
      <c r="I142" s="154">
        <v>191</v>
      </c>
      <c r="J142" s="154">
        <f t="shared" si="38"/>
        <v>4382</v>
      </c>
      <c r="K142" s="175"/>
      <c r="L142" s="175"/>
      <c r="M142" s="175"/>
      <c r="N142" s="175"/>
      <c r="O142" s="175"/>
      <c r="P142" s="225"/>
    </row>
    <row r="143" spans="1:16">
      <c r="A143" s="159">
        <v>40939</v>
      </c>
      <c r="B143" s="137">
        <f t="shared" si="35"/>
        <v>1</v>
      </c>
      <c r="C143" s="115" t="str">
        <f t="shared" si="36"/>
        <v>Mar2012</v>
      </c>
      <c r="D143" s="115">
        <f t="shared" si="37"/>
        <v>40969</v>
      </c>
      <c r="E143" s="154">
        <v>746</v>
      </c>
      <c r="F143" s="154">
        <v>2604</v>
      </c>
      <c r="G143" s="154">
        <v>186</v>
      </c>
      <c r="H143" s="154">
        <v>354</v>
      </c>
      <c r="I143" s="154">
        <v>164</v>
      </c>
      <c r="J143" s="154">
        <f t="shared" si="38"/>
        <v>4054</v>
      </c>
      <c r="K143" s="175"/>
      <c r="L143" s="175"/>
      <c r="M143" s="175"/>
      <c r="N143" s="175"/>
      <c r="O143" s="175"/>
      <c r="P143" s="225"/>
    </row>
    <row r="144" spans="1:16">
      <c r="A144" s="159">
        <v>40968</v>
      </c>
      <c r="B144" s="137">
        <f t="shared" si="35"/>
        <v>1</v>
      </c>
      <c r="C144" s="115" t="str">
        <f t="shared" si="36"/>
        <v>Mar2012</v>
      </c>
      <c r="D144" s="115">
        <f t="shared" si="37"/>
        <v>40969</v>
      </c>
      <c r="E144" s="154">
        <v>981</v>
      </c>
      <c r="F144" s="154">
        <v>3409</v>
      </c>
      <c r="G144" s="154">
        <v>290</v>
      </c>
      <c r="H144" s="154">
        <v>481</v>
      </c>
      <c r="I144" s="154">
        <v>190</v>
      </c>
      <c r="J144" s="154">
        <f t="shared" si="38"/>
        <v>5351</v>
      </c>
      <c r="K144" s="175"/>
      <c r="L144" s="175"/>
      <c r="M144" s="175"/>
      <c r="N144" s="175"/>
      <c r="O144" s="175"/>
      <c r="P144" s="225"/>
    </row>
    <row r="145" spans="1:16">
      <c r="A145" s="159">
        <v>40999</v>
      </c>
      <c r="B145" s="137">
        <f t="shared" si="35"/>
        <v>1</v>
      </c>
      <c r="C145" s="115" t="str">
        <f t="shared" si="36"/>
        <v>Mar2012</v>
      </c>
      <c r="D145" s="115">
        <f t="shared" si="37"/>
        <v>40969</v>
      </c>
      <c r="E145" s="154">
        <v>1155</v>
      </c>
      <c r="F145" s="154">
        <v>3562</v>
      </c>
      <c r="G145" s="154">
        <v>298</v>
      </c>
      <c r="H145" s="154">
        <v>544</v>
      </c>
      <c r="I145" s="154">
        <v>222</v>
      </c>
      <c r="J145" s="154">
        <f t="shared" si="38"/>
        <v>5781</v>
      </c>
      <c r="K145" s="175"/>
      <c r="L145" s="175"/>
      <c r="M145" s="175"/>
      <c r="N145" s="175"/>
      <c r="O145" s="175"/>
      <c r="P145" s="225"/>
    </row>
    <row r="146" spans="1:16">
      <c r="A146" s="159">
        <v>41029</v>
      </c>
      <c r="B146" s="137">
        <f t="shared" si="35"/>
        <v>2</v>
      </c>
      <c r="C146" s="115" t="str">
        <f t="shared" si="36"/>
        <v>June2012</v>
      </c>
      <c r="D146" s="115">
        <f t="shared" si="37"/>
        <v>41061</v>
      </c>
      <c r="E146" s="154">
        <v>813</v>
      </c>
      <c r="F146" s="154">
        <v>2565</v>
      </c>
      <c r="G146" s="154">
        <v>220</v>
      </c>
      <c r="H146" s="154">
        <v>397</v>
      </c>
      <c r="I146" s="154">
        <v>145</v>
      </c>
      <c r="J146" s="154">
        <f t="shared" si="38"/>
        <v>4140</v>
      </c>
      <c r="K146" s="175"/>
      <c r="L146" s="175"/>
      <c r="M146" s="175"/>
      <c r="N146" s="175"/>
      <c r="O146" s="175"/>
      <c r="P146" s="225"/>
    </row>
    <row r="147" spans="1:16">
      <c r="A147" s="159">
        <v>41060</v>
      </c>
      <c r="B147" s="137">
        <f t="shared" si="35"/>
        <v>2</v>
      </c>
      <c r="C147" s="115" t="str">
        <f t="shared" si="36"/>
        <v>June2012</v>
      </c>
      <c r="D147" s="115">
        <f t="shared" si="37"/>
        <v>41061</v>
      </c>
      <c r="E147" s="154">
        <v>1242</v>
      </c>
      <c r="F147" s="154">
        <v>3864</v>
      </c>
      <c r="G147" s="154">
        <v>345</v>
      </c>
      <c r="H147" s="154">
        <v>708</v>
      </c>
      <c r="I147" s="154">
        <v>252</v>
      </c>
      <c r="J147" s="154">
        <f t="shared" si="38"/>
        <v>6411</v>
      </c>
      <c r="K147" s="175"/>
      <c r="L147" s="175"/>
      <c r="M147" s="175"/>
      <c r="N147" s="175"/>
      <c r="O147" s="175"/>
      <c r="P147" s="225"/>
    </row>
    <row r="148" spans="1:16">
      <c r="A148" s="159">
        <v>41090</v>
      </c>
      <c r="B148" s="137">
        <f t="shared" si="35"/>
        <v>2</v>
      </c>
      <c r="C148" s="115" t="str">
        <f t="shared" si="36"/>
        <v>June2012</v>
      </c>
      <c r="D148" s="115">
        <f t="shared" si="37"/>
        <v>41061</v>
      </c>
      <c r="E148" s="154">
        <v>984</v>
      </c>
      <c r="F148" s="154">
        <v>3053</v>
      </c>
      <c r="G148" s="154">
        <v>297</v>
      </c>
      <c r="H148" s="154">
        <v>506</v>
      </c>
      <c r="I148" s="154">
        <v>212</v>
      </c>
      <c r="J148" s="154">
        <f t="shared" si="38"/>
        <v>5052</v>
      </c>
      <c r="K148" s="175"/>
      <c r="L148" s="175"/>
      <c r="M148" s="175"/>
      <c r="N148" s="175"/>
      <c r="O148" s="175"/>
      <c r="P148" s="225"/>
    </row>
    <row r="149" spans="1:16">
      <c r="A149" s="159">
        <v>41121</v>
      </c>
      <c r="B149" s="137">
        <f t="shared" si="35"/>
        <v>3</v>
      </c>
      <c r="C149" s="115" t="str">
        <f t="shared" si="36"/>
        <v>Sep2012</v>
      </c>
      <c r="D149" s="115">
        <f t="shared" si="37"/>
        <v>41153</v>
      </c>
      <c r="E149" s="154">
        <v>992</v>
      </c>
      <c r="F149" s="154">
        <v>2996</v>
      </c>
      <c r="G149" s="154">
        <v>292</v>
      </c>
      <c r="H149" s="154">
        <v>568</v>
      </c>
      <c r="I149" s="154">
        <v>248</v>
      </c>
      <c r="J149" s="154">
        <f t="shared" si="38"/>
        <v>5096</v>
      </c>
      <c r="K149" s="175"/>
      <c r="L149" s="175"/>
      <c r="M149" s="175"/>
      <c r="N149" s="175"/>
      <c r="O149" s="175"/>
      <c r="P149" s="225"/>
    </row>
    <row r="150" spans="1:16">
      <c r="A150" s="159">
        <v>41152</v>
      </c>
      <c r="B150" s="137">
        <f t="shared" si="35"/>
        <v>3</v>
      </c>
      <c r="C150" s="115" t="str">
        <f t="shared" si="36"/>
        <v>Sep2012</v>
      </c>
      <c r="D150" s="115">
        <f t="shared" si="37"/>
        <v>41153</v>
      </c>
      <c r="E150" s="154">
        <v>1244</v>
      </c>
      <c r="F150" s="154">
        <v>3532</v>
      </c>
      <c r="G150" s="154">
        <v>334</v>
      </c>
      <c r="H150" s="154">
        <v>710</v>
      </c>
      <c r="I150" s="154">
        <v>243</v>
      </c>
      <c r="J150" s="154">
        <f t="shared" si="38"/>
        <v>6063</v>
      </c>
      <c r="K150" s="175"/>
      <c r="L150" s="175"/>
      <c r="M150" s="175"/>
      <c r="N150" s="175"/>
      <c r="O150" s="175"/>
      <c r="P150" s="225"/>
    </row>
    <row r="151" spans="1:16">
      <c r="A151" s="159">
        <v>41182</v>
      </c>
      <c r="B151" s="137">
        <f t="shared" si="35"/>
        <v>3</v>
      </c>
      <c r="C151" s="115" t="str">
        <f t="shared" si="36"/>
        <v>Sep2012</v>
      </c>
      <c r="D151" s="115">
        <f t="shared" si="37"/>
        <v>41153</v>
      </c>
      <c r="E151" s="154">
        <v>1012</v>
      </c>
      <c r="F151" s="154">
        <v>3161</v>
      </c>
      <c r="G151" s="154">
        <v>307</v>
      </c>
      <c r="H151" s="154">
        <v>541</v>
      </c>
      <c r="I151" s="154">
        <v>174</v>
      </c>
      <c r="J151" s="154">
        <f t="shared" si="38"/>
        <v>5195</v>
      </c>
      <c r="K151" s="175"/>
      <c r="L151" s="175"/>
      <c r="M151" s="175"/>
      <c r="N151" s="175"/>
      <c r="O151" s="175"/>
      <c r="P151" s="225"/>
    </row>
    <row r="152" spans="1:16">
      <c r="A152" s="159">
        <v>41213</v>
      </c>
      <c r="B152" s="137">
        <f t="shared" si="35"/>
        <v>4</v>
      </c>
      <c r="C152" s="115" t="str">
        <f t="shared" si="36"/>
        <v>dec2012</v>
      </c>
      <c r="D152" s="115">
        <f t="shared" si="37"/>
        <v>41244</v>
      </c>
      <c r="E152" s="154">
        <v>1034</v>
      </c>
      <c r="F152" s="154">
        <v>3087</v>
      </c>
      <c r="G152" s="154">
        <v>329</v>
      </c>
      <c r="H152" s="154">
        <v>547</v>
      </c>
      <c r="I152" s="154">
        <v>221</v>
      </c>
      <c r="J152" s="154">
        <f t="shared" si="38"/>
        <v>5218</v>
      </c>
      <c r="K152" s="175"/>
      <c r="L152" s="175"/>
      <c r="M152" s="175"/>
      <c r="N152" s="175"/>
      <c r="O152" s="175"/>
      <c r="P152" s="225"/>
    </row>
    <row r="153" spans="1:16">
      <c r="A153" s="159">
        <v>41243</v>
      </c>
      <c r="B153" s="137">
        <f t="shared" si="35"/>
        <v>4</v>
      </c>
      <c r="C153" s="115" t="str">
        <f t="shared" si="36"/>
        <v>dec2012</v>
      </c>
      <c r="D153" s="115">
        <f t="shared" si="37"/>
        <v>41244</v>
      </c>
      <c r="E153" s="154">
        <v>1059</v>
      </c>
      <c r="F153" s="154">
        <v>3183</v>
      </c>
      <c r="G153" s="154">
        <v>352</v>
      </c>
      <c r="H153" s="154">
        <v>579</v>
      </c>
      <c r="I153" s="154">
        <v>224</v>
      </c>
      <c r="J153" s="154">
        <f t="shared" si="38"/>
        <v>5397</v>
      </c>
      <c r="K153" s="175"/>
      <c r="L153" s="175"/>
      <c r="M153" s="175"/>
      <c r="N153" s="175"/>
      <c r="O153" s="175"/>
      <c r="P153" s="225"/>
    </row>
    <row r="154" spans="1:16">
      <c r="A154" s="159">
        <v>41274</v>
      </c>
      <c r="B154" s="137">
        <f t="shared" si="35"/>
        <v>4</v>
      </c>
      <c r="C154" s="115" t="str">
        <f t="shared" si="36"/>
        <v>dec2012</v>
      </c>
      <c r="D154" s="115">
        <f t="shared" si="37"/>
        <v>41244</v>
      </c>
      <c r="E154" s="154">
        <v>788</v>
      </c>
      <c r="F154" s="154">
        <v>2246</v>
      </c>
      <c r="G154" s="154">
        <v>276</v>
      </c>
      <c r="H154" s="154">
        <v>425</v>
      </c>
      <c r="I154" s="154">
        <v>172</v>
      </c>
      <c r="J154" s="154">
        <f t="shared" si="38"/>
        <v>3907</v>
      </c>
      <c r="K154" s="175"/>
      <c r="L154" s="175"/>
      <c r="M154" s="175"/>
      <c r="N154" s="175"/>
      <c r="O154" s="175"/>
      <c r="P154" s="225"/>
    </row>
    <row r="155" spans="1:16">
      <c r="A155" s="159">
        <v>41305</v>
      </c>
      <c r="B155" s="137">
        <f t="shared" si="35"/>
        <v>1</v>
      </c>
      <c r="C155" s="115" t="str">
        <f t="shared" si="36"/>
        <v>Mar2013</v>
      </c>
      <c r="D155" s="115">
        <f t="shared" si="37"/>
        <v>41334</v>
      </c>
      <c r="E155" s="154">
        <v>834</v>
      </c>
      <c r="F155" s="154">
        <v>2425</v>
      </c>
      <c r="G155" s="154">
        <v>208</v>
      </c>
      <c r="H155" s="154">
        <v>405</v>
      </c>
      <c r="I155" s="154">
        <v>145</v>
      </c>
      <c r="J155" s="154">
        <f t="shared" si="38"/>
        <v>4017</v>
      </c>
      <c r="K155" s="175"/>
      <c r="L155" s="175"/>
      <c r="M155" s="175"/>
      <c r="N155" s="175"/>
      <c r="O155" s="175"/>
      <c r="P155" s="225"/>
    </row>
    <row r="156" spans="1:16">
      <c r="A156" s="159">
        <v>41333</v>
      </c>
      <c r="B156" s="137">
        <f t="shared" si="35"/>
        <v>1</v>
      </c>
      <c r="C156" s="115" t="str">
        <f t="shared" si="36"/>
        <v>Mar2013</v>
      </c>
      <c r="D156" s="115">
        <f t="shared" si="37"/>
        <v>41334</v>
      </c>
      <c r="E156" s="154">
        <v>981</v>
      </c>
      <c r="F156" s="154">
        <v>2771</v>
      </c>
      <c r="G156" s="154">
        <v>261</v>
      </c>
      <c r="H156" s="154">
        <v>479</v>
      </c>
      <c r="I156" s="154">
        <v>187</v>
      </c>
      <c r="J156" s="154">
        <f t="shared" si="38"/>
        <v>4679</v>
      </c>
      <c r="K156" s="175"/>
      <c r="L156" s="175"/>
      <c r="M156" s="175"/>
      <c r="N156" s="175"/>
      <c r="O156" s="175"/>
      <c r="P156" s="225"/>
    </row>
    <row r="157" spans="1:16">
      <c r="A157" s="159">
        <v>41364</v>
      </c>
      <c r="B157" s="137">
        <f t="shared" si="35"/>
        <v>1</v>
      </c>
      <c r="C157" s="115" t="str">
        <f t="shared" si="36"/>
        <v>Mar2013</v>
      </c>
      <c r="D157" s="115">
        <f t="shared" si="37"/>
        <v>41334</v>
      </c>
      <c r="E157" s="154">
        <v>965</v>
      </c>
      <c r="F157" s="154">
        <v>2633</v>
      </c>
      <c r="G157" s="154">
        <v>265</v>
      </c>
      <c r="H157" s="154">
        <v>500</v>
      </c>
      <c r="I157" s="154">
        <v>207</v>
      </c>
      <c r="J157" s="154">
        <f t="shared" si="38"/>
        <v>4570</v>
      </c>
      <c r="K157" s="175"/>
      <c r="L157" s="175"/>
      <c r="M157" s="175"/>
      <c r="N157" s="175"/>
      <c r="O157" s="175"/>
      <c r="P157" s="225"/>
    </row>
    <row r="158" spans="1:16">
      <c r="A158" s="159">
        <v>41394</v>
      </c>
      <c r="B158" s="137">
        <f t="shared" si="35"/>
        <v>2</v>
      </c>
      <c r="C158" s="115" t="str">
        <f t="shared" si="36"/>
        <v>June2013</v>
      </c>
      <c r="D158" s="115">
        <f t="shared" si="37"/>
        <v>41426</v>
      </c>
      <c r="E158" s="154">
        <v>922</v>
      </c>
      <c r="F158" s="154">
        <v>2519</v>
      </c>
      <c r="G158" s="154">
        <v>303</v>
      </c>
      <c r="H158" s="154">
        <v>491</v>
      </c>
      <c r="I158" s="154">
        <v>186</v>
      </c>
      <c r="J158" s="154">
        <f t="shared" si="38"/>
        <v>4421</v>
      </c>
      <c r="K158" s="175"/>
      <c r="L158" s="175"/>
      <c r="M158" s="175"/>
      <c r="N158" s="175"/>
      <c r="O158" s="175"/>
      <c r="P158" s="225"/>
    </row>
    <row r="159" spans="1:16">
      <c r="A159" s="159">
        <v>41425</v>
      </c>
      <c r="B159" s="137">
        <f t="shared" si="35"/>
        <v>2</v>
      </c>
      <c r="C159" s="115" t="str">
        <f t="shared" si="36"/>
        <v>June2013</v>
      </c>
      <c r="D159" s="115">
        <f t="shared" si="37"/>
        <v>41426</v>
      </c>
      <c r="E159" s="154">
        <v>1145</v>
      </c>
      <c r="F159" s="154">
        <v>2994</v>
      </c>
      <c r="G159" s="154">
        <v>343</v>
      </c>
      <c r="H159" s="154">
        <v>588</v>
      </c>
      <c r="I159" s="154">
        <v>217</v>
      </c>
      <c r="J159" s="154">
        <f t="shared" si="38"/>
        <v>5287</v>
      </c>
      <c r="K159" s="175"/>
      <c r="L159" s="175"/>
      <c r="M159" s="175"/>
      <c r="N159" s="175"/>
      <c r="O159" s="175"/>
      <c r="P159" s="225"/>
    </row>
    <row r="160" spans="1:16">
      <c r="A160" s="159">
        <v>41455</v>
      </c>
      <c r="B160" s="137">
        <f t="shared" si="35"/>
        <v>2</v>
      </c>
      <c r="C160" s="115" t="str">
        <f t="shared" si="36"/>
        <v>June2013</v>
      </c>
      <c r="D160" s="115">
        <f t="shared" si="37"/>
        <v>41426</v>
      </c>
      <c r="E160" s="154">
        <v>968</v>
      </c>
      <c r="F160" s="154">
        <v>2574</v>
      </c>
      <c r="G160" s="154">
        <v>264</v>
      </c>
      <c r="H160" s="154">
        <v>456</v>
      </c>
      <c r="I160" s="154">
        <v>177</v>
      </c>
      <c r="J160" s="154">
        <f t="shared" si="38"/>
        <v>4439</v>
      </c>
      <c r="K160" s="175"/>
      <c r="L160" s="175"/>
      <c r="M160" s="175"/>
      <c r="N160" s="175"/>
      <c r="O160" s="175"/>
      <c r="P160" s="225"/>
    </row>
    <row r="161" spans="1:16">
      <c r="A161" s="159">
        <v>41486</v>
      </c>
      <c r="B161" s="137">
        <f t="shared" si="35"/>
        <v>3</v>
      </c>
      <c r="C161" s="115" t="str">
        <f t="shared" si="36"/>
        <v>Sep2013</v>
      </c>
      <c r="D161" s="115">
        <f t="shared" si="37"/>
        <v>41518</v>
      </c>
      <c r="E161" s="154">
        <v>1072</v>
      </c>
      <c r="F161" s="154">
        <v>2951</v>
      </c>
      <c r="G161" s="154">
        <v>326</v>
      </c>
      <c r="H161" s="154">
        <v>550</v>
      </c>
      <c r="I161" s="154">
        <v>240</v>
      </c>
      <c r="J161" s="154">
        <f t="shared" si="38"/>
        <v>5139</v>
      </c>
      <c r="K161" s="175"/>
      <c r="L161" s="175"/>
      <c r="M161" s="175"/>
      <c r="N161" s="175"/>
      <c r="O161" s="175"/>
      <c r="P161" s="225"/>
    </row>
    <row r="162" spans="1:16">
      <c r="A162" s="159">
        <v>41517</v>
      </c>
      <c r="B162" s="137">
        <f t="shared" si="35"/>
        <v>3</v>
      </c>
      <c r="C162" s="115" t="str">
        <f t="shared" si="36"/>
        <v>Sep2013</v>
      </c>
      <c r="D162" s="115">
        <f t="shared" si="37"/>
        <v>41518</v>
      </c>
      <c r="E162" s="154">
        <v>944</v>
      </c>
      <c r="F162" s="154">
        <v>2711</v>
      </c>
      <c r="G162" s="154">
        <v>311</v>
      </c>
      <c r="H162" s="154">
        <v>453</v>
      </c>
      <c r="I162" s="154">
        <v>200</v>
      </c>
      <c r="J162" s="154">
        <f t="shared" si="38"/>
        <v>4619</v>
      </c>
      <c r="K162" s="175"/>
      <c r="L162" s="175"/>
      <c r="M162" s="175"/>
      <c r="N162" s="175"/>
      <c r="O162" s="175"/>
      <c r="P162" s="225"/>
    </row>
    <row r="163" spans="1:16">
      <c r="A163" s="159">
        <v>41547</v>
      </c>
      <c r="B163" s="137">
        <f t="shared" si="35"/>
        <v>3</v>
      </c>
      <c r="C163" s="115" t="str">
        <f t="shared" si="36"/>
        <v>Sep2013</v>
      </c>
      <c r="D163" s="115">
        <f t="shared" si="37"/>
        <v>41518</v>
      </c>
      <c r="E163" s="154">
        <v>926</v>
      </c>
      <c r="F163" s="154">
        <v>2664</v>
      </c>
      <c r="G163" s="154">
        <v>275</v>
      </c>
      <c r="H163" s="154">
        <v>472</v>
      </c>
      <c r="I163" s="154">
        <v>177</v>
      </c>
      <c r="J163" s="154">
        <f t="shared" si="38"/>
        <v>4514</v>
      </c>
      <c r="K163" s="175"/>
      <c r="L163" s="175"/>
      <c r="M163" s="175"/>
      <c r="N163" s="175"/>
      <c r="O163" s="175"/>
      <c r="P163" s="225"/>
    </row>
    <row r="164" spans="1:16">
      <c r="A164" s="159">
        <v>41578</v>
      </c>
      <c r="B164" s="137">
        <f t="shared" si="35"/>
        <v>4</v>
      </c>
      <c r="C164" s="115" t="str">
        <f t="shared" si="36"/>
        <v>dec2013</v>
      </c>
      <c r="D164" s="115">
        <f t="shared" si="37"/>
        <v>41609</v>
      </c>
      <c r="E164" s="154">
        <v>958</v>
      </c>
      <c r="F164" s="154">
        <v>2835</v>
      </c>
      <c r="G164" s="154">
        <v>353</v>
      </c>
      <c r="H164" s="154">
        <v>513</v>
      </c>
      <c r="I164" s="154">
        <v>228</v>
      </c>
      <c r="J164" s="154">
        <f t="shared" ref="J164:J202" si="39">E164+F164+G164+H164+I164</f>
        <v>4887</v>
      </c>
      <c r="K164" s="175"/>
      <c r="L164" s="175"/>
      <c r="M164" s="175"/>
      <c r="N164" s="175"/>
      <c r="O164" s="175"/>
      <c r="P164" s="225"/>
    </row>
    <row r="165" spans="1:16">
      <c r="A165" s="159">
        <v>41608</v>
      </c>
      <c r="B165" s="137">
        <f t="shared" si="35"/>
        <v>4</v>
      </c>
      <c r="C165" s="115" t="str">
        <f t="shared" si="36"/>
        <v>dec2013</v>
      </c>
      <c r="D165" s="115">
        <f t="shared" si="37"/>
        <v>41609</v>
      </c>
      <c r="E165" s="154">
        <v>914</v>
      </c>
      <c r="F165" s="154">
        <v>2597</v>
      </c>
      <c r="G165" s="154">
        <v>284</v>
      </c>
      <c r="H165" s="154">
        <v>447</v>
      </c>
      <c r="I165" s="154">
        <v>202</v>
      </c>
      <c r="J165" s="154">
        <f t="shared" si="39"/>
        <v>4444</v>
      </c>
      <c r="K165" s="175"/>
      <c r="L165" s="175"/>
      <c r="M165" s="175"/>
      <c r="N165" s="175"/>
      <c r="O165" s="175"/>
      <c r="P165" s="225"/>
    </row>
    <row r="166" spans="1:16">
      <c r="A166" s="159">
        <v>41639</v>
      </c>
      <c r="B166" s="137">
        <f t="shared" si="35"/>
        <v>4</v>
      </c>
      <c r="C166" s="115" t="str">
        <f t="shared" si="36"/>
        <v>dec2013</v>
      </c>
      <c r="D166" s="115">
        <f t="shared" si="37"/>
        <v>41609</v>
      </c>
      <c r="E166" s="154">
        <v>742</v>
      </c>
      <c r="F166" s="154">
        <v>2090</v>
      </c>
      <c r="G166" s="154">
        <v>292</v>
      </c>
      <c r="H166" s="154">
        <v>395</v>
      </c>
      <c r="I166" s="154">
        <v>194</v>
      </c>
      <c r="J166" s="154">
        <f t="shared" si="39"/>
        <v>3713</v>
      </c>
      <c r="K166" s="175"/>
      <c r="L166" s="175"/>
      <c r="M166" s="175"/>
      <c r="N166" s="175"/>
      <c r="O166" s="175"/>
      <c r="P166" s="225"/>
    </row>
    <row r="167" spans="1:16">
      <c r="A167" s="159">
        <v>41670</v>
      </c>
      <c r="B167" s="137">
        <f t="shared" si="35"/>
        <v>1</v>
      </c>
      <c r="C167" s="115" t="str">
        <f t="shared" si="36"/>
        <v>Mar2014</v>
      </c>
      <c r="D167" s="115">
        <f t="shared" si="37"/>
        <v>41699</v>
      </c>
      <c r="E167" s="154">
        <v>798</v>
      </c>
      <c r="F167" s="154">
        <v>2254</v>
      </c>
      <c r="G167" s="154">
        <v>220</v>
      </c>
      <c r="H167" s="154">
        <v>362</v>
      </c>
      <c r="I167" s="154">
        <v>127</v>
      </c>
      <c r="J167" s="154">
        <f t="shared" si="39"/>
        <v>3761</v>
      </c>
      <c r="K167" s="175"/>
      <c r="L167" s="175"/>
      <c r="M167" s="175"/>
      <c r="N167" s="175"/>
      <c r="O167" s="175"/>
      <c r="P167" s="225"/>
    </row>
    <row r="168" spans="1:16">
      <c r="A168" s="159">
        <v>41698</v>
      </c>
      <c r="B168" s="137">
        <f t="shared" si="35"/>
        <v>1</v>
      </c>
      <c r="C168" s="115" t="str">
        <f t="shared" si="36"/>
        <v>Mar2014</v>
      </c>
      <c r="D168" s="115">
        <f t="shared" si="37"/>
        <v>41699</v>
      </c>
      <c r="E168" s="154">
        <v>756</v>
      </c>
      <c r="F168" s="154">
        <v>2367</v>
      </c>
      <c r="G168" s="154">
        <v>235</v>
      </c>
      <c r="H168" s="154">
        <v>398</v>
      </c>
      <c r="I168" s="154">
        <v>152</v>
      </c>
      <c r="J168" s="154">
        <f t="shared" si="39"/>
        <v>3908</v>
      </c>
      <c r="K168" s="175"/>
      <c r="L168" s="175"/>
      <c r="M168" s="175"/>
      <c r="N168" s="175"/>
      <c r="O168" s="175"/>
      <c r="P168" s="225"/>
    </row>
    <row r="169" spans="1:16">
      <c r="A169" s="159">
        <v>41729</v>
      </c>
      <c r="B169" s="137">
        <f t="shared" si="35"/>
        <v>1</v>
      </c>
      <c r="C169" s="115" t="str">
        <f t="shared" si="36"/>
        <v>Mar2014</v>
      </c>
      <c r="D169" s="115">
        <f t="shared" si="37"/>
        <v>41699</v>
      </c>
      <c r="E169" s="154">
        <v>934</v>
      </c>
      <c r="F169" s="154">
        <v>2539</v>
      </c>
      <c r="G169" s="154">
        <v>237</v>
      </c>
      <c r="H169" s="154">
        <v>444</v>
      </c>
      <c r="I169" s="154">
        <v>181</v>
      </c>
      <c r="J169" s="154">
        <f t="shared" si="39"/>
        <v>4335</v>
      </c>
      <c r="K169" s="175"/>
      <c r="L169" s="175"/>
      <c r="M169" s="175"/>
      <c r="N169" s="175"/>
      <c r="O169" s="175"/>
      <c r="P169" s="225"/>
    </row>
    <row r="170" spans="1:16">
      <c r="A170" s="159">
        <v>41759</v>
      </c>
      <c r="B170" s="137">
        <f t="shared" si="35"/>
        <v>2</v>
      </c>
      <c r="C170" s="115" t="str">
        <f t="shared" si="36"/>
        <v>June2014</v>
      </c>
      <c r="D170" s="115">
        <f t="shared" si="37"/>
        <v>41791</v>
      </c>
      <c r="E170" s="154">
        <v>839</v>
      </c>
      <c r="F170" s="154">
        <v>2540</v>
      </c>
      <c r="G170" s="154">
        <v>239</v>
      </c>
      <c r="H170" s="154">
        <v>445</v>
      </c>
      <c r="I170" s="154">
        <v>202</v>
      </c>
      <c r="J170" s="154">
        <f t="shared" si="39"/>
        <v>4265</v>
      </c>
      <c r="K170" s="175"/>
      <c r="L170" s="175"/>
      <c r="M170" s="175"/>
      <c r="N170" s="175"/>
      <c r="O170" s="175"/>
      <c r="P170" s="225"/>
    </row>
    <row r="171" spans="1:16">
      <c r="A171" s="159">
        <v>41790</v>
      </c>
      <c r="B171" s="137">
        <f t="shared" si="35"/>
        <v>2</v>
      </c>
      <c r="C171" s="115" t="str">
        <f t="shared" si="36"/>
        <v>June2014</v>
      </c>
      <c r="D171" s="115">
        <f t="shared" si="37"/>
        <v>41791</v>
      </c>
      <c r="E171" s="154">
        <v>951</v>
      </c>
      <c r="F171" s="154">
        <v>2760</v>
      </c>
      <c r="G171" s="154">
        <v>298</v>
      </c>
      <c r="H171" s="154">
        <v>546</v>
      </c>
      <c r="I171" s="154">
        <v>243</v>
      </c>
      <c r="J171" s="154">
        <f t="shared" si="39"/>
        <v>4798</v>
      </c>
      <c r="K171" s="175"/>
      <c r="L171" s="175"/>
      <c r="M171" s="175"/>
      <c r="N171" s="175"/>
      <c r="O171" s="175"/>
      <c r="P171" s="225"/>
    </row>
    <row r="172" spans="1:16">
      <c r="A172" s="159">
        <v>41820</v>
      </c>
      <c r="B172" s="137">
        <f t="shared" si="35"/>
        <v>2</v>
      </c>
      <c r="C172" s="115" t="str">
        <f t="shared" si="36"/>
        <v>June2014</v>
      </c>
      <c r="D172" s="115">
        <f t="shared" si="37"/>
        <v>41791</v>
      </c>
      <c r="E172" s="154">
        <v>831</v>
      </c>
      <c r="F172" s="154">
        <v>2397</v>
      </c>
      <c r="G172" s="154">
        <v>263</v>
      </c>
      <c r="H172" s="154">
        <v>398</v>
      </c>
      <c r="I172" s="154">
        <v>202</v>
      </c>
      <c r="J172" s="154">
        <f t="shared" si="39"/>
        <v>4091</v>
      </c>
      <c r="K172" s="175"/>
      <c r="L172" s="175"/>
      <c r="M172" s="175"/>
      <c r="N172" s="175"/>
      <c r="O172" s="175"/>
      <c r="P172" s="225"/>
    </row>
    <row r="173" spans="1:16">
      <c r="A173" s="159">
        <v>41851</v>
      </c>
      <c r="B173" s="137">
        <f t="shared" si="35"/>
        <v>3</v>
      </c>
      <c r="C173" s="115" t="str">
        <f t="shared" si="36"/>
        <v>Sep2014</v>
      </c>
      <c r="D173" s="115">
        <f t="shared" si="37"/>
        <v>41883</v>
      </c>
      <c r="E173" s="154">
        <v>1087</v>
      </c>
      <c r="F173" s="154">
        <v>2896</v>
      </c>
      <c r="G173" s="154">
        <v>338</v>
      </c>
      <c r="H173" s="154">
        <v>554</v>
      </c>
      <c r="I173" s="154">
        <v>258</v>
      </c>
      <c r="J173" s="154">
        <f t="shared" si="39"/>
        <v>5133</v>
      </c>
      <c r="K173" s="175"/>
      <c r="L173" s="175"/>
      <c r="M173" s="175"/>
      <c r="N173" s="175"/>
      <c r="O173" s="175"/>
      <c r="P173" s="225"/>
    </row>
    <row r="174" spans="1:16">
      <c r="A174" s="159">
        <v>41882</v>
      </c>
      <c r="B174" s="137">
        <f t="shared" si="35"/>
        <v>3</v>
      </c>
      <c r="C174" s="115" t="str">
        <f t="shared" si="36"/>
        <v>Sep2014</v>
      </c>
      <c r="D174" s="115">
        <f t="shared" si="37"/>
        <v>41883</v>
      </c>
      <c r="E174" s="154">
        <v>865</v>
      </c>
      <c r="F174" s="154">
        <v>2475</v>
      </c>
      <c r="G174" s="154">
        <v>292</v>
      </c>
      <c r="H174" s="154">
        <v>472</v>
      </c>
      <c r="I174" s="154">
        <v>217</v>
      </c>
      <c r="J174" s="154">
        <f t="shared" si="39"/>
        <v>4321</v>
      </c>
      <c r="K174" s="175"/>
      <c r="L174" s="175"/>
      <c r="M174" s="175"/>
      <c r="N174" s="175"/>
      <c r="O174" s="175"/>
      <c r="P174" s="225"/>
    </row>
    <row r="175" spans="1:16">
      <c r="A175" s="159">
        <v>41912</v>
      </c>
      <c r="B175" s="137">
        <f t="shared" si="35"/>
        <v>3</v>
      </c>
      <c r="C175" s="115" t="str">
        <f t="shared" si="36"/>
        <v>Sep2014</v>
      </c>
      <c r="D175" s="115">
        <f t="shared" si="37"/>
        <v>41883</v>
      </c>
      <c r="E175" s="154">
        <v>930</v>
      </c>
      <c r="F175" s="154">
        <v>2631</v>
      </c>
      <c r="G175" s="154">
        <v>342</v>
      </c>
      <c r="H175" s="154">
        <v>491</v>
      </c>
      <c r="I175" s="154">
        <v>258</v>
      </c>
      <c r="J175" s="154">
        <f t="shared" si="39"/>
        <v>4652</v>
      </c>
      <c r="K175" s="175"/>
      <c r="L175" s="175"/>
      <c r="M175" s="175"/>
      <c r="N175" s="175"/>
      <c r="O175" s="175"/>
      <c r="P175" s="225"/>
    </row>
    <row r="176" spans="1:16">
      <c r="A176" s="159">
        <v>41943</v>
      </c>
      <c r="B176" s="137">
        <f t="shared" si="35"/>
        <v>4</v>
      </c>
      <c r="C176" s="115" t="str">
        <f t="shared" si="36"/>
        <v>dec2014</v>
      </c>
      <c r="D176" s="115">
        <f t="shared" si="37"/>
        <v>41974</v>
      </c>
      <c r="E176" s="154">
        <v>914</v>
      </c>
      <c r="F176" s="154">
        <v>2682</v>
      </c>
      <c r="G176" s="154">
        <v>290</v>
      </c>
      <c r="H176" s="154">
        <v>481</v>
      </c>
      <c r="I176" s="154">
        <v>271</v>
      </c>
      <c r="J176" s="154">
        <f t="shared" si="39"/>
        <v>4638</v>
      </c>
      <c r="K176" s="175"/>
      <c r="L176" s="175"/>
      <c r="M176" s="175"/>
      <c r="N176" s="175"/>
      <c r="O176" s="175"/>
      <c r="P176" s="225"/>
    </row>
    <row r="177" spans="1:16">
      <c r="A177" s="159">
        <v>41973</v>
      </c>
      <c r="B177" s="137">
        <f t="shared" si="35"/>
        <v>4</v>
      </c>
      <c r="C177" s="115" t="str">
        <f t="shared" si="36"/>
        <v>dec2014</v>
      </c>
      <c r="D177" s="115">
        <f t="shared" si="37"/>
        <v>41974</v>
      </c>
      <c r="E177" s="154">
        <v>850</v>
      </c>
      <c r="F177" s="154">
        <v>2362</v>
      </c>
      <c r="G177" s="154">
        <v>267</v>
      </c>
      <c r="H177" s="154">
        <v>421</v>
      </c>
      <c r="I177" s="154">
        <v>195</v>
      </c>
      <c r="J177" s="154">
        <f t="shared" si="39"/>
        <v>4095</v>
      </c>
      <c r="K177" s="175"/>
      <c r="L177" s="175"/>
      <c r="M177" s="175"/>
      <c r="N177" s="175"/>
      <c r="O177" s="175"/>
      <c r="P177" s="225"/>
    </row>
    <row r="178" spans="1:16">
      <c r="A178" s="159">
        <v>42004</v>
      </c>
      <c r="B178" s="137">
        <f t="shared" si="35"/>
        <v>4</v>
      </c>
      <c r="C178" s="115" t="str">
        <f t="shared" si="36"/>
        <v>dec2014</v>
      </c>
      <c r="D178" s="115">
        <f t="shared" si="37"/>
        <v>41974</v>
      </c>
      <c r="E178" s="154">
        <v>799</v>
      </c>
      <c r="F178" s="154">
        <v>2166</v>
      </c>
      <c r="G178" s="154">
        <v>307</v>
      </c>
      <c r="H178" s="154">
        <v>405</v>
      </c>
      <c r="I178" s="154">
        <v>227</v>
      </c>
      <c r="J178" s="154">
        <f t="shared" si="39"/>
        <v>3904</v>
      </c>
      <c r="K178" s="175"/>
      <c r="L178" s="175"/>
      <c r="M178" s="175"/>
      <c r="N178" s="175"/>
      <c r="O178" s="175"/>
      <c r="P178" s="225"/>
    </row>
    <row r="179" spans="1:16">
      <c r="A179" s="159">
        <v>42035</v>
      </c>
      <c r="B179" s="137">
        <f t="shared" si="35"/>
        <v>1</v>
      </c>
      <c r="C179" s="115" t="str">
        <f t="shared" si="36"/>
        <v>Mar2015</v>
      </c>
      <c r="D179" s="115">
        <f t="shared" si="37"/>
        <v>42064</v>
      </c>
      <c r="E179" s="154">
        <v>644</v>
      </c>
      <c r="F179" s="154">
        <v>1812</v>
      </c>
      <c r="G179" s="154">
        <v>146</v>
      </c>
      <c r="H179" s="154">
        <v>304</v>
      </c>
      <c r="I179" s="154">
        <v>131</v>
      </c>
      <c r="J179" s="154">
        <f t="shared" si="39"/>
        <v>3037</v>
      </c>
      <c r="K179" s="175"/>
      <c r="L179" s="175"/>
      <c r="M179" s="175"/>
      <c r="N179" s="175"/>
      <c r="O179" s="175"/>
      <c r="P179" s="225"/>
    </row>
    <row r="180" spans="1:16">
      <c r="A180" s="159">
        <v>42063</v>
      </c>
      <c r="B180" s="137">
        <f t="shared" si="35"/>
        <v>1</v>
      </c>
      <c r="C180" s="115" t="str">
        <f t="shared" si="36"/>
        <v>Mar2015</v>
      </c>
      <c r="D180" s="115">
        <f t="shared" si="37"/>
        <v>42064</v>
      </c>
      <c r="E180" s="154">
        <v>751</v>
      </c>
      <c r="F180" s="154">
        <v>2080</v>
      </c>
      <c r="G180" s="154">
        <v>189</v>
      </c>
      <c r="H180" s="154">
        <v>356</v>
      </c>
      <c r="I180" s="154">
        <v>184</v>
      </c>
      <c r="J180" s="154">
        <f t="shared" si="39"/>
        <v>3560</v>
      </c>
      <c r="K180" s="175"/>
      <c r="L180" s="175"/>
      <c r="M180" s="175"/>
      <c r="N180" s="175"/>
      <c r="O180" s="175"/>
      <c r="P180" s="225"/>
    </row>
    <row r="181" spans="1:16">
      <c r="A181" s="159">
        <v>42094</v>
      </c>
      <c r="B181" s="137">
        <f t="shared" si="35"/>
        <v>1</v>
      </c>
      <c r="C181" s="115" t="str">
        <f t="shared" si="36"/>
        <v>Mar2015</v>
      </c>
      <c r="D181" s="115">
        <f t="shared" si="37"/>
        <v>42064</v>
      </c>
      <c r="E181" s="154">
        <v>993</v>
      </c>
      <c r="F181" s="154">
        <v>2436</v>
      </c>
      <c r="G181" s="154">
        <v>285</v>
      </c>
      <c r="H181" s="154">
        <v>435</v>
      </c>
      <c r="I181" s="154">
        <v>244</v>
      </c>
      <c r="J181" s="154">
        <f t="shared" si="39"/>
        <v>4393</v>
      </c>
      <c r="K181" s="175"/>
      <c r="L181" s="175"/>
      <c r="M181" s="175"/>
      <c r="N181" s="175"/>
      <c r="O181" s="175"/>
      <c r="P181" s="225"/>
    </row>
    <row r="182" spans="1:16">
      <c r="A182" s="159">
        <v>42124</v>
      </c>
      <c r="B182" s="137">
        <f t="shared" si="35"/>
        <v>2</v>
      </c>
      <c r="C182" s="115" t="str">
        <f t="shared" si="36"/>
        <v>June2015</v>
      </c>
      <c r="D182" s="115">
        <f t="shared" si="37"/>
        <v>42156</v>
      </c>
      <c r="E182" s="154">
        <v>822</v>
      </c>
      <c r="F182" s="154">
        <v>2123</v>
      </c>
      <c r="G182" s="154">
        <v>239</v>
      </c>
      <c r="H182" s="154">
        <v>374</v>
      </c>
      <c r="I182" s="154">
        <v>246</v>
      </c>
      <c r="J182" s="154">
        <f t="shared" si="39"/>
        <v>3804</v>
      </c>
      <c r="K182" s="175"/>
      <c r="L182" s="175"/>
      <c r="M182" s="175"/>
      <c r="N182" s="175"/>
      <c r="O182" s="175"/>
      <c r="P182" s="225"/>
    </row>
    <row r="183" spans="1:16">
      <c r="A183" s="159">
        <v>42155</v>
      </c>
      <c r="B183" s="137">
        <f t="shared" si="35"/>
        <v>2</v>
      </c>
      <c r="C183" s="115" t="str">
        <f t="shared" si="36"/>
        <v>June2015</v>
      </c>
      <c r="D183" s="115">
        <f t="shared" si="37"/>
        <v>42156</v>
      </c>
      <c r="E183" s="154">
        <v>878</v>
      </c>
      <c r="F183" s="154">
        <v>2188</v>
      </c>
      <c r="G183" s="154">
        <v>251</v>
      </c>
      <c r="H183" s="154">
        <v>362</v>
      </c>
      <c r="I183" s="154">
        <v>220</v>
      </c>
      <c r="J183" s="154">
        <f t="shared" si="39"/>
        <v>3899</v>
      </c>
      <c r="K183" s="175"/>
      <c r="L183" s="175"/>
      <c r="M183" s="175"/>
      <c r="N183" s="175"/>
      <c r="O183" s="175"/>
      <c r="P183" s="225"/>
    </row>
    <row r="184" spans="1:16">
      <c r="A184" s="159">
        <v>42185</v>
      </c>
      <c r="B184" s="137">
        <f t="shared" si="35"/>
        <v>2</v>
      </c>
      <c r="C184" s="115" t="str">
        <f t="shared" si="36"/>
        <v>June2015</v>
      </c>
      <c r="D184" s="115">
        <f t="shared" si="37"/>
        <v>42156</v>
      </c>
      <c r="E184" s="154">
        <v>965</v>
      </c>
      <c r="F184" s="154">
        <v>2277</v>
      </c>
      <c r="G184" s="154">
        <v>310</v>
      </c>
      <c r="H184" s="154">
        <v>479</v>
      </c>
      <c r="I184" s="154">
        <v>267</v>
      </c>
      <c r="J184" s="154">
        <f t="shared" si="39"/>
        <v>4298</v>
      </c>
      <c r="K184" s="175"/>
      <c r="L184" s="175"/>
      <c r="M184" s="175"/>
      <c r="N184" s="175"/>
      <c r="O184" s="175"/>
      <c r="P184" s="225"/>
    </row>
    <row r="185" spans="1:16">
      <c r="A185" s="159">
        <v>42216</v>
      </c>
      <c r="B185" s="137">
        <f t="shared" si="35"/>
        <v>3</v>
      </c>
      <c r="C185" s="115" t="str">
        <f t="shared" si="36"/>
        <v>Sep2015</v>
      </c>
      <c r="D185" s="115">
        <f t="shared" si="37"/>
        <v>42248</v>
      </c>
      <c r="E185" s="154">
        <v>1006</v>
      </c>
      <c r="F185" s="154">
        <v>2363</v>
      </c>
      <c r="G185" s="154">
        <v>358</v>
      </c>
      <c r="H185" s="154">
        <v>519</v>
      </c>
      <c r="I185" s="154">
        <v>276</v>
      </c>
      <c r="J185" s="154">
        <f t="shared" si="39"/>
        <v>4522</v>
      </c>
      <c r="K185" s="175"/>
      <c r="L185" s="175"/>
      <c r="M185" s="175"/>
      <c r="N185" s="175"/>
      <c r="O185" s="175"/>
      <c r="P185" s="225"/>
    </row>
    <row r="186" spans="1:16">
      <c r="A186" s="159">
        <v>42247</v>
      </c>
      <c r="B186" s="137">
        <f t="shared" si="35"/>
        <v>3</v>
      </c>
      <c r="C186" s="115" t="str">
        <f t="shared" si="36"/>
        <v>Sep2015</v>
      </c>
      <c r="D186" s="115">
        <f t="shared" si="37"/>
        <v>42248</v>
      </c>
      <c r="E186" s="154">
        <v>918</v>
      </c>
      <c r="F186" s="154">
        <v>2212</v>
      </c>
      <c r="G186" s="154">
        <v>324</v>
      </c>
      <c r="H186" s="154">
        <v>464</v>
      </c>
      <c r="I186" s="154">
        <v>244</v>
      </c>
      <c r="J186" s="154">
        <f t="shared" si="39"/>
        <v>4162</v>
      </c>
      <c r="K186" s="175"/>
      <c r="L186" s="175"/>
      <c r="M186" s="175"/>
      <c r="N186" s="175"/>
      <c r="O186" s="175"/>
      <c r="P186" s="225"/>
    </row>
    <row r="187" spans="1:16">
      <c r="A187" s="159">
        <v>42277</v>
      </c>
      <c r="B187" s="137">
        <f t="shared" si="35"/>
        <v>3</v>
      </c>
      <c r="C187" s="115" t="str">
        <f t="shared" si="36"/>
        <v>Sep2015</v>
      </c>
      <c r="D187" s="115">
        <f t="shared" si="37"/>
        <v>42248</v>
      </c>
      <c r="E187" s="154">
        <v>988</v>
      </c>
      <c r="F187" s="154">
        <v>2316</v>
      </c>
      <c r="G187" s="154">
        <v>304</v>
      </c>
      <c r="H187" s="154">
        <v>498</v>
      </c>
      <c r="I187" s="154">
        <v>270</v>
      </c>
      <c r="J187" s="154">
        <f t="shared" si="39"/>
        <v>4376</v>
      </c>
      <c r="K187" s="175"/>
      <c r="L187" s="175"/>
      <c r="M187" s="175"/>
      <c r="N187" s="175"/>
      <c r="O187" s="175"/>
      <c r="P187" s="225"/>
    </row>
    <row r="188" spans="1:16">
      <c r="A188" s="159">
        <v>42308</v>
      </c>
      <c r="B188" s="137">
        <f t="shared" si="35"/>
        <v>4</v>
      </c>
      <c r="C188" s="115" t="str">
        <f t="shared" si="36"/>
        <v>dec2015</v>
      </c>
      <c r="D188" s="115">
        <f t="shared" si="37"/>
        <v>42339</v>
      </c>
      <c r="E188" s="154">
        <v>904</v>
      </c>
      <c r="F188" s="154">
        <v>2295</v>
      </c>
      <c r="G188" s="154">
        <v>324</v>
      </c>
      <c r="H188" s="154">
        <v>458</v>
      </c>
      <c r="I188" s="154">
        <v>244</v>
      </c>
      <c r="J188" s="154">
        <f t="shared" si="39"/>
        <v>4225</v>
      </c>
      <c r="K188" s="175"/>
      <c r="L188" s="175"/>
      <c r="M188" s="175"/>
      <c r="N188" s="175"/>
      <c r="O188" s="175"/>
      <c r="P188" s="225"/>
    </row>
    <row r="189" spans="1:16">
      <c r="A189" s="159">
        <v>42338</v>
      </c>
      <c r="B189" s="137">
        <f t="shared" si="35"/>
        <v>4</v>
      </c>
      <c r="C189" s="115" t="str">
        <f t="shared" si="36"/>
        <v>dec2015</v>
      </c>
      <c r="D189" s="115">
        <f t="shared" si="37"/>
        <v>42339</v>
      </c>
      <c r="E189" s="154">
        <v>966</v>
      </c>
      <c r="F189" s="154">
        <v>2058</v>
      </c>
      <c r="G189" s="154">
        <v>289</v>
      </c>
      <c r="H189" s="154">
        <v>442</v>
      </c>
      <c r="I189" s="154">
        <v>267</v>
      </c>
      <c r="J189" s="154">
        <f t="shared" si="39"/>
        <v>4022</v>
      </c>
      <c r="K189" s="175"/>
      <c r="L189" s="175"/>
      <c r="M189" s="175"/>
      <c r="N189" s="175"/>
      <c r="O189" s="175"/>
      <c r="P189" s="225"/>
    </row>
    <row r="190" spans="1:16">
      <c r="A190" s="159">
        <v>42369</v>
      </c>
      <c r="B190" s="137">
        <f t="shared" si="35"/>
        <v>4</v>
      </c>
      <c r="C190" s="115" t="str">
        <f t="shared" si="36"/>
        <v>dec2015</v>
      </c>
      <c r="D190" s="115">
        <f t="shared" si="37"/>
        <v>42339</v>
      </c>
      <c r="E190" s="154">
        <v>806</v>
      </c>
      <c r="F190" s="154">
        <v>1752</v>
      </c>
      <c r="G190" s="154">
        <v>246</v>
      </c>
      <c r="H190" s="154">
        <v>360</v>
      </c>
      <c r="I190" s="154">
        <v>256</v>
      </c>
      <c r="J190" s="154">
        <f t="shared" si="39"/>
        <v>3420</v>
      </c>
      <c r="K190" s="175"/>
      <c r="L190" s="175"/>
      <c r="M190" s="175"/>
      <c r="N190" s="175"/>
      <c r="O190" s="175"/>
      <c r="P190" s="225"/>
    </row>
    <row r="191" spans="1:16">
      <c r="A191" s="159">
        <v>42400</v>
      </c>
      <c r="B191" s="137">
        <f t="shared" si="35"/>
        <v>1</v>
      </c>
      <c r="C191" s="115" t="str">
        <f t="shared" si="36"/>
        <v>Mar2016</v>
      </c>
      <c r="D191" s="115">
        <f t="shared" si="37"/>
        <v>42430</v>
      </c>
      <c r="E191" s="154">
        <v>728</v>
      </c>
      <c r="F191" s="154">
        <v>1646</v>
      </c>
      <c r="G191" s="154">
        <v>177</v>
      </c>
      <c r="H191" s="154">
        <v>307</v>
      </c>
      <c r="I191" s="154">
        <v>182</v>
      </c>
      <c r="J191" s="190">
        <f t="shared" si="39"/>
        <v>3040</v>
      </c>
      <c r="K191" s="175"/>
      <c r="L191" s="175"/>
      <c r="M191" s="175"/>
      <c r="N191" s="175"/>
      <c r="O191" s="175"/>
      <c r="P191" s="225"/>
    </row>
    <row r="192" spans="1:16">
      <c r="A192" s="159">
        <v>42429</v>
      </c>
      <c r="B192" s="137">
        <f t="shared" si="35"/>
        <v>1</v>
      </c>
      <c r="C192" s="115" t="str">
        <f t="shared" si="36"/>
        <v>Mar2016</v>
      </c>
      <c r="D192" s="115">
        <f t="shared" si="37"/>
        <v>42430</v>
      </c>
      <c r="E192" s="154">
        <v>928</v>
      </c>
      <c r="F192" s="154">
        <v>2095</v>
      </c>
      <c r="G192" s="154">
        <v>240</v>
      </c>
      <c r="H192" s="154">
        <v>351</v>
      </c>
      <c r="I192" s="154">
        <v>203</v>
      </c>
      <c r="J192" s="190">
        <f t="shared" si="39"/>
        <v>3817</v>
      </c>
      <c r="K192" s="175"/>
      <c r="L192" s="175"/>
      <c r="M192" s="175"/>
      <c r="N192" s="175"/>
      <c r="O192" s="175"/>
      <c r="P192" s="225"/>
    </row>
    <row r="193" spans="1:16">
      <c r="A193" s="159">
        <v>42460</v>
      </c>
      <c r="B193" s="137">
        <f t="shared" si="35"/>
        <v>1</v>
      </c>
      <c r="C193" s="115" t="str">
        <f t="shared" si="36"/>
        <v>Mar2016</v>
      </c>
      <c r="D193" s="115">
        <f t="shared" si="37"/>
        <v>42430</v>
      </c>
      <c r="E193" s="154">
        <v>594</v>
      </c>
      <c r="F193" s="154">
        <v>1283</v>
      </c>
      <c r="G193" s="154">
        <v>171</v>
      </c>
      <c r="H193" s="154">
        <v>259</v>
      </c>
      <c r="I193" s="154">
        <v>144</v>
      </c>
      <c r="J193" s="190">
        <f t="shared" si="39"/>
        <v>2451</v>
      </c>
      <c r="K193" s="175"/>
      <c r="L193" s="175"/>
      <c r="M193" s="175"/>
      <c r="N193" s="175"/>
      <c r="O193" s="175"/>
      <c r="P193" s="225"/>
    </row>
    <row r="194" spans="1:16">
      <c r="A194" s="159">
        <v>42490</v>
      </c>
      <c r="B194" s="137">
        <f t="shared" si="35"/>
        <v>2</v>
      </c>
      <c r="C194" s="115" t="str">
        <f t="shared" si="36"/>
        <v>June2016</v>
      </c>
      <c r="D194" s="115">
        <f t="shared" si="37"/>
        <v>42522</v>
      </c>
      <c r="E194" s="154">
        <v>956</v>
      </c>
      <c r="F194" s="154">
        <v>2059</v>
      </c>
      <c r="G194" s="154">
        <v>279</v>
      </c>
      <c r="H194" s="154">
        <v>426</v>
      </c>
      <c r="I194" s="154">
        <v>230</v>
      </c>
      <c r="J194" s="190">
        <f t="shared" si="39"/>
        <v>3950</v>
      </c>
      <c r="K194" s="175"/>
      <c r="L194" s="175"/>
      <c r="M194" s="175"/>
      <c r="N194" s="175"/>
      <c r="O194" s="175"/>
      <c r="P194" s="225"/>
    </row>
    <row r="195" spans="1:16">
      <c r="A195" s="159">
        <v>42521</v>
      </c>
      <c r="B195" s="137">
        <f t="shared" si="35"/>
        <v>2</v>
      </c>
      <c r="C195" s="115" t="str">
        <f t="shared" si="36"/>
        <v>June2016</v>
      </c>
      <c r="D195" s="115">
        <f t="shared" si="37"/>
        <v>42522</v>
      </c>
      <c r="E195" s="154">
        <v>1081</v>
      </c>
      <c r="F195" s="154">
        <v>2325</v>
      </c>
      <c r="G195" s="154">
        <v>318</v>
      </c>
      <c r="H195" s="154">
        <v>465</v>
      </c>
      <c r="I195" s="154">
        <v>262</v>
      </c>
      <c r="J195" s="190">
        <f t="shared" si="39"/>
        <v>4451</v>
      </c>
      <c r="K195" s="175"/>
      <c r="L195" s="175"/>
      <c r="M195" s="175"/>
      <c r="N195" s="175"/>
      <c r="O195" s="175"/>
      <c r="P195" s="225"/>
    </row>
    <row r="196" spans="1:16">
      <c r="A196" s="159">
        <v>42551</v>
      </c>
      <c r="B196" s="137">
        <f t="shared" ref="B196:B259" si="40">MONTH(MONTH(A196)&amp;0)</f>
        <v>2</v>
      </c>
      <c r="C196" s="115" t="str">
        <f t="shared" ref="C196:C259" si="41">IF(B196=4,"dec",IF(B196=1,"Mar", IF(B196=2,"June",IF(B196=3,"Sep",""))))&amp;YEAR(A196)</f>
        <v>June2016</v>
      </c>
      <c r="D196" s="115">
        <f t="shared" ref="D196:D259" si="42">DATEVALUE(C196)</f>
        <v>42522</v>
      </c>
      <c r="E196" s="190">
        <v>1021</v>
      </c>
      <c r="F196" s="190">
        <v>2166</v>
      </c>
      <c r="G196" s="190">
        <v>307</v>
      </c>
      <c r="H196" s="190">
        <v>433</v>
      </c>
      <c r="I196" s="190">
        <v>274</v>
      </c>
      <c r="J196" s="190">
        <f t="shared" si="39"/>
        <v>4201</v>
      </c>
      <c r="K196" s="175"/>
      <c r="L196" s="175"/>
      <c r="M196" s="175"/>
      <c r="N196" s="175"/>
      <c r="O196" s="175"/>
      <c r="P196" s="225"/>
    </row>
    <row r="197" spans="1:16">
      <c r="A197" s="159">
        <v>42582</v>
      </c>
      <c r="B197" s="137">
        <f t="shared" si="40"/>
        <v>3</v>
      </c>
      <c r="C197" s="115" t="str">
        <f t="shared" si="41"/>
        <v>Sep2016</v>
      </c>
      <c r="D197" s="115">
        <f t="shared" si="42"/>
        <v>42614</v>
      </c>
      <c r="E197" s="190">
        <v>942</v>
      </c>
      <c r="F197" s="190">
        <v>2091</v>
      </c>
      <c r="G197" s="190">
        <v>323</v>
      </c>
      <c r="H197" s="190">
        <v>395</v>
      </c>
      <c r="I197" s="190">
        <v>257</v>
      </c>
      <c r="J197" s="190">
        <f t="shared" si="39"/>
        <v>4008</v>
      </c>
      <c r="K197" s="175"/>
      <c r="L197" s="175"/>
      <c r="M197" s="175"/>
      <c r="N197" s="175"/>
      <c r="O197" s="175"/>
      <c r="P197" s="225"/>
    </row>
    <row r="198" spans="1:16">
      <c r="A198" s="159">
        <v>42613</v>
      </c>
      <c r="B198" s="137">
        <f t="shared" si="40"/>
        <v>3</v>
      </c>
      <c r="C198" s="115" t="str">
        <f t="shared" si="41"/>
        <v>Sep2016</v>
      </c>
      <c r="D198" s="115">
        <f t="shared" si="42"/>
        <v>42614</v>
      </c>
      <c r="E198" s="190">
        <v>1065</v>
      </c>
      <c r="F198" s="190">
        <v>2266</v>
      </c>
      <c r="G198" s="190">
        <v>313</v>
      </c>
      <c r="H198" s="190">
        <v>434</v>
      </c>
      <c r="I198" s="190">
        <v>303</v>
      </c>
      <c r="J198" s="190">
        <f t="shared" si="39"/>
        <v>4381</v>
      </c>
      <c r="K198" s="175"/>
      <c r="L198" s="175"/>
      <c r="M198" s="175"/>
      <c r="N198" s="175"/>
      <c r="O198" s="175"/>
      <c r="P198" s="225"/>
    </row>
    <row r="199" spans="1:16">
      <c r="A199" s="159">
        <v>42643</v>
      </c>
      <c r="B199" s="137">
        <f t="shared" si="40"/>
        <v>3</v>
      </c>
      <c r="C199" s="115" t="str">
        <f t="shared" si="41"/>
        <v>Sep2016</v>
      </c>
      <c r="D199" s="115">
        <f t="shared" si="42"/>
        <v>42614</v>
      </c>
      <c r="E199" s="190">
        <v>948</v>
      </c>
      <c r="F199" s="190">
        <v>2104</v>
      </c>
      <c r="G199" s="190">
        <v>333</v>
      </c>
      <c r="H199" s="190">
        <v>409</v>
      </c>
      <c r="I199" s="190">
        <v>280</v>
      </c>
      <c r="J199" s="190">
        <f t="shared" si="39"/>
        <v>4074</v>
      </c>
      <c r="K199" s="175"/>
      <c r="L199" s="175"/>
      <c r="M199" s="175"/>
      <c r="N199" s="175"/>
      <c r="O199" s="175"/>
      <c r="P199" s="225"/>
    </row>
    <row r="200" spans="1:16">
      <c r="A200" s="159">
        <v>42674</v>
      </c>
      <c r="B200" s="137">
        <f t="shared" si="40"/>
        <v>4</v>
      </c>
      <c r="C200" s="115" t="str">
        <f t="shared" si="41"/>
        <v>dec2016</v>
      </c>
      <c r="D200" s="115">
        <f t="shared" si="42"/>
        <v>42705</v>
      </c>
      <c r="E200" s="190">
        <v>866</v>
      </c>
      <c r="F200" s="190">
        <v>1897</v>
      </c>
      <c r="G200" s="190">
        <v>251</v>
      </c>
      <c r="H200" s="190">
        <v>387</v>
      </c>
      <c r="I200" s="190">
        <v>255</v>
      </c>
      <c r="J200" s="190">
        <f t="shared" si="39"/>
        <v>3656</v>
      </c>
      <c r="K200" s="175">
        <v>980.93715647659087</v>
      </c>
      <c r="L200" s="175">
        <v>2315.0890757921143</v>
      </c>
      <c r="M200" s="175">
        <v>316.19259976156189</v>
      </c>
      <c r="N200" s="175">
        <v>433.94734588356334</v>
      </c>
      <c r="O200" s="175">
        <v>287.29161789824229</v>
      </c>
      <c r="P200" s="225">
        <f t="shared" ref="P200:P216" si="43">K200+L200+M200+N200+O200</f>
        <v>4333.4577958120717</v>
      </c>
    </row>
    <row r="201" spans="1:16">
      <c r="A201" s="159">
        <v>42704</v>
      </c>
      <c r="B201" s="137">
        <f t="shared" si="40"/>
        <v>4</v>
      </c>
      <c r="C201" s="115" t="str">
        <f t="shared" si="41"/>
        <v>dec2016</v>
      </c>
      <c r="D201" s="115">
        <f t="shared" si="42"/>
        <v>42705</v>
      </c>
      <c r="E201" s="190">
        <v>1063</v>
      </c>
      <c r="F201" s="190">
        <v>2057</v>
      </c>
      <c r="G201" s="190">
        <v>303</v>
      </c>
      <c r="H201" s="190">
        <v>407</v>
      </c>
      <c r="I201" s="190">
        <v>321</v>
      </c>
      <c r="J201" s="190">
        <f t="shared" si="39"/>
        <v>4151</v>
      </c>
      <c r="K201" s="175">
        <v>1077.506838833232</v>
      </c>
      <c r="L201" s="175">
        <v>2164.9850794519812</v>
      </c>
      <c r="M201" s="175">
        <v>295.04330482045697</v>
      </c>
      <c r="N201" s="175">
        <v>457.78786463749441</v>
      </c>
      <c r="O201" s="175">
        <v>286.15620657768591</v>
      </c>
      <c r="P201" s="225">
        <f t="shared" si="43"/>
        <v>4281.4792943208504</v>
      </c>
    </row>
    <row r="202" spans="1:16">
      <c r="A202" s="159">
        <v>42735</v>
      </c>
      <c r="B202" s="137">
        <f t="shared" si="40"/>
        <v>4</v>
      </c>
      <c r="C202" s="115" t="str">
        <f t="shared" si="41"/>
        <v>dec2016</v>
      </c>
      <c r="D202" s="115">
        <f t="shared" si="42"/>
        <v>42705</v>
      </c>
      <c r="E202" s="190">
        <v>775</v>
      </c>
      <c r="F202" s="190">
        <v>1666</v>
      </c>
      <c r="G202" s="190">
        <v>261</v>
      </c>
      <c r="H202" s="190">
        <v>356</v>
      </c>
      <c r="I202" s="190">
        <v>207</v>
      </c>
      <c r="J202" s="190">
        <f t="shared" si="39"/>
        <v>3265</v>
      </c>
      <c r="K202" s="175">
        <v>860.12235412216216</v>
      </c>
      <c r="L202" s="175">
        <v>1735.9935085818252</v>
      </c>
      <c r="M202" s="175">
        <v>293.65758828046796</v>
      </c>
      <c r="N202" s="175">
        <v>370.24285743807508</v>
      </c>
      <c r="O202" s="175">
        <v>259.30015912590409</v>
      </c>
      <c r="P202" s="225">
        <f t="shared" si="43"/>
        <v>3519.316467548434</v>
      </c>
    </row>
    <row r="203" spans="1:16">
      <c r="A203" s="159">
        <v>42766</v>
      </c>
      <c r="B203" s="137">
        <f t="shared" si="40"/>
        <v>1</v>
      </c>
      <c r="C203" s="115" t="str">
        <f t="shared" si="41"/>
        <v>Mar2017</v>
      </c>
      <c r="D203" s="115">
        <f t="shared" si="42"/>
        <v>42795</v>
      </c>
      <c r="J203" s="154"/>
      <c r="K203" s="175">
        <v>821.33640431272249</v>
      </c>
      <c r="L203" s="175">
        <v>1712.1637738405889</v>
      </c>
      <c r="M203" s="175">
        <v>191.18811225526929</v>
      </c>
      <c r="N203" s="175">
        <v>302.08531208331169</v>
      </c>
      <c r="O203" s="175">
        <v>179.44258878480289</v>
      </c>
      <c r="P203" s="225">
        <f t="shared" si="43"/>
        <v>3206.2161912766951</v>
      </c>
    </row>
    <row r="204" spans="1:16">
      <c r="A204" s="159">
        <v>42794</v>
      </c>
      <c r="B204" s="137">
        <f t="shared" si="40"/>
        <v>1</v>
      </c>
      <c r="C204" s="115" t="str">
        <f t="shared" si="41"/>
        <v>Mar2017</v>
      </c>
      <c r="D204" s="115">
        <f t="shared" si="42"/>
        <v>42795</v>
      </c>
      <c r="J204" s="154"/>
      <c r="K204" s="175">
        <v>988.64018024923087</v>
      </c>
      <c r="L204" s="175">
        <v>2187.0523668055694</v>
      </c>
      <c r="M204" s="175">
        <v>248.37847180954475</v>
      </c>
      <c r="N204" s="175">
        <v>381.55727808327651</v>
      </c>
      <c r="O204" s="175">
        <v>231.28948869471242</v>
      </c>
      <c r="P204" s="225">
        <f t="shared" si="43"/>
        <v>4036.9177856423339</v>
      </c>
    </row>
    <row r="205" spans="1:16">
      <c r="A205" s="159">
        <v>42825</v>
      </c>
      <c r="B205" s="137">
        <f t="shared" si="40"/>
        <v>1</v>
      </c>
      <c r="C205" s="115" t="str">
        <f t="shared" si="41"/>
        <v>Mar2017</v>
      </c>
      <c r="D205" s="115">
        <f t="shared" si="42"/>
        <v>42795</v>
      </c>
      <c r="J205" s="154"/>
      <c r="K205" s="175">
        <v>1063.3840591779797</v>
      </c>
      <c r="L205" s="175">
        <v>2242.0699862669785</v>
      </c>
      <c r="M205" s="175">
        <v>293.78159078736115</v>
      </c>
      <c r="N205" s="175">
        <v>427.19867690344404</v>
      </c>
      <c r="O205" s="175">
        <v>249.74359781816102</v>
      </c>
      <c r="P205" s="225">
        <f t="shared" si="43"/>
        <v>4276.1779109539239</v>
      </c>
    </row>
    <row r="206" spans="1:16">
      <c r="A206" s="159">
        <v>42855</v>
      </c>
      <c r="B206" s="137">
        <f t="shared" si="40"/>
        <v>2</v>
      </c>
      <c r="C206" s="115" t="str">
        <f t="shared" si="41"/>
        <v>June2017</v>
      </c>
      <c r="D206" s="115">
        <f t="shared" si="42"/>
        <v>42887</v>
      </c>
      <c r="J206" s="154"/>
      <c r="K206" s="175">
        <v>988.83121999806667</v>
      </c>
      <c r="L206" s="175">
        <v>2156.4458719220838</v>
      </c>
      <c r="M206" s="175">
        <v>269.16238489188396</v>
      </c>
      <c r="N206" s="175">
        <v>401.18155274512651</v>
      </c>
      <c r="O206" s="175">
        <v>239.54945640603515</v>
      </c>
      <c r="P206" s="225">
        <f t="shared" si="43"/>
        <v>4055.1704859631959</v>
      </c>
    </row>
    <row r="207" spans="1:16">
      <c r="A207" s="159">
        <v>42886</v>
      </c>
      <c r="B207" s="137">
        <f t="shared" si="40"/>
        <v>2</v>
      </c>
      <c r="C207" s="115" t="str">
        <f t="shared" si="41"/>
        <v>June2017</v>
      </c>
      <c r="D207" s="115">
        <f t="shared" si="42"/>
        <v>42887</v>
      </c>
      <c r="J207" s="154"/>
      <c r="K207" s="175">
        <v>1127.4331186487889</v>
      </c>
      <c r="L207" s="175">
        <v>2388.3407266949357</v>
      </c>
      <c r="M207" s="175">
        <v>311.08540450178845</v>
      </c>
      <c r="N207" s="175">
        <v>477.82066438657921</v>
      </c>
      <c r="O207" s="175">
        <v>289.10500393574836</v>
      </c>
      <c r="P207" s="225">
        <f t="shared" si="43"/>
        <v>4593.7849181678412</v>
      </c>
    </row>
    <row r="208" spans="1:16">
      <c r="A208" s="159">
        <v>42916</v>
      </c>
      <c r="B208" s="137">
        <f t="shared" si="40"/>
        <v>2</v>
      </c>
      <c r="C208" s="115" t="str">
        <f t="shared" si="41"/>
        <v>June2017</v>
      </c>
      <c r="D208" s="115">
        <f t="shared" si="42"/>
        <v>42887</v>
      </c>
      <c r="J208" s="154"/>
      <c r="K208" s="175">
        <v>1036.5332044224913</v>
      </c>
      <c r="L208" s="175">
        <v>2176.9104676565507</v>
      </c>
      <c r="M208" s="175">
        <v>300.78580166937115</v>
      </c>
      <c r="N208" s="175">
        <v>428.4080692427932</v>
      </c>
      <c r="O208" s="175">
        <v>285.30654626240806</v>
      </c>
      <c r="P208" s="225">
        <f t="shared" si="43"/>
        <v>4227.944089253614</v>
      </c>
    </row>
    <row r="209" spans="1:16">
      <c r="A209" s="226">
        <v>42947</v>
      </c>
      <c r="B209" s="137">
        <f t="shared" si="40"/>
        <v>3</v>
      </c>
      <c r="C209" s="115" t="str">
        <f t="shared" si="41"/>
        <v>Sep2017</v>
      </c>
      <c r="D209" s="115">
        <f t="shared" si="42"/>
        <v>42979</v>
      </c>
      <c r="J209" s="154"/>
      <c r="K209" s="175">
        <v>1098.7932077547725</v>
      </c>
      <c r="L209" s="175">
        <v>2214.1099939796527</v>
      </c>
      <c r="M209" s="175">
        <v>338.81124212361203</v>
      </c>
      <c r="N209" s="175">
        <v>412.38788385907264</v>
      </c>
      <c r="O209" s="175">
        <v>293.47476510996904</v>
      </c>
      <c r="P209" s="225">
        <f t="shared" si="43"/>
        <v>4357.5770928270786</v>
      </c>
    </row>
    <row r="210" spans="1:16">
      <c r="A210" s="159">
        <v>42978</v>
      </c>
      <c r="B210" s="137">
        <f t="shared" si="40"/>
        <v>3</v>
      </c>
      <c r="C210" s="115" t="str">
        <f t="shared" si="41"/>
        <v>Sep2017</v>
      </c>
      <c r="D210" s="115">
        <f t="shared" si="42"/>
        <v>42979</v>
      </c>
      <c r="J210" s="154"/>
      <c r="K210" s="175">
        <v>1085.1629235064681</v>
      </c>
      <c r="L210" s="175">
        <v>2273.4329258046569</v>
      </c>
      <c r="M210" s="175">
        <v>321.13012889734932</v>
      </c>
      <c r="N210" s="175">
        <v>375.46150039107556</v>
      </c>
      <c r="O210" s="175">
        <v>305.68176150909682</v>
      </c>
      <c r="P210" s="225">
        <f t="shared" si="43"/>
        <v>4360.8692401086464</v>
      </c>
    </row>
    <row r="211" spans="1:16">
      <c r="A211" s="226">
        <v>43008</v>
      </c>
      <c r="B211" s="137">
        <f t="shared" si="40"/>
        <v>3</v>
      </c>
      <c r="C211" s="115" t="str">
        <f t="shared" si="41"/>
        <v>Sep2017</v>
      </c>
      <c r="D211" s="115">
        <f t="shared" si="42"/>
        <v>42979</v>
      </c>
      <c r="J211" s="154"/>
      <c r="K211" s="175">
        <v>1046.4785770796623</v>
      </c>
      <c r="L211" s="175">
        <v>2156.9562336744116</v>
      </c>
      <c r="M211" s="175">
        <v>323.63196356534172</v>
      </c>
      <c r="N211" s="175">
        <v>487.6408001604114</v>
      </c>
      <c r="O211" s="175">
        <v>287.52953954241895</v>
      </c>
      <c r="P211" s="225">
        <f t="shared" si="43"/>
        <v>4302.2371140222458</v>
      </c>
    </row>
    <row r="212" spans="1:16">
      <c r="A212" s="159">
        <v>43039</v>
      </c>
      <c r="B212" s="137">
        <f t="shared" si="40"/>
        <v>4</v>
      </c>
      <c r="C212" s="115" t="str">
        <f t="shared" si="41"/>
        <v>dec2017</v>
      </c>
      <c r="D212" s="115">
        <f t="shared" si="42"/>
        <v>43070</v>
      </c>
      <c r="J212" s="154"/>
      <c r="K212" s="175">
        <v>1030.0959864305519</v>
      </c>
      <c r="L212" s="175">
        <v>2339.8174953138555</v>
      </c>
      <c r="M212" s="175">
        <v>321.52920711446239</v>
      </c>
      <c r="N212" s="175">
        <v>447.04178739820998</v>
      </c>
      <c r="O212" s="175">
        <v>279.97204649220492</v>
      </c>
      <c r="P212" s="225">
        <f t="shared" si="43"/>
        <v>4418.456522749284</v>
      </c>
    </row>
    <row r="213" spans="1:16">
      <c r="A213" s="226">
        <v>43069</v>
      </c>
      <c r="B213" s="137">
        <f t="shared" si="40"/>
        <v>4</v>
      </c>
      <c r="C213" s="115" t="str">
        <f t="shared" si="41"/>
        <v>dec2017</v>
      </c>
      <c r="D213" s="115">
        <f t="shared" si="42"/>
        <v>43070</v>
      </c>
      <c r="J213" s="154"/>
      <c r="K213" s="175">
        <v>1066.6185463991555</v>
      </c>
      <c r="L213" s="175">
        <v>2152.0844507756447</v>
      </c>
      <c r="M213" s="175">
        <v>300.47432019619833</v>
      </c>
      <c r="N213" s="175">
        <v>429.15149799600016</v>
      </c>
      <c r="O213" s="175">
        <v>289.53348004289541</v>
      </c>
      <c r="P213" s="225">
        <f t="shared" si="43"/>
        <v>4237.8622954098937</v>
      </c>
    </row>
    <row r="214" spans="1:16">
      <c r="A214" s="159">
        <v>43100</v>
      </c>
      <c r="B214" s="137">
        <f t="shared" si="40"/>
        <v>4</v>
      </c>
      <c r="C214" s="115" t="str">
        <f t="shared" si="41"/>
        <v>dec2017</v>
      </c>
      <c r="D214" s="115">
        <f t="shared" si="42"/>
        <v>43070</v>
      </c>
      <c r="J214" s="154"/>
      <c r="K214" s="175">
        <v>897.98907224128163</v>
      </c>
      <c r="L214" s="175">
        <v>1778.4623721685689</v>
      </c>
      <c r="M214" s="175">
        <v>291.39481558208797</v>
      </c>
      <c r="N214" s="175">
        <v>391.16646733469599</v>
      </c>
      <c r="O214" s="175">
        <v>268.61272144841166</v>
      </c>
      <c r="P214" s="225">
        <f t="shared" si="43"/>
        <v>3627.6254487750462</v>
      </c>
    </row>
    <row r="215" spans="1:16">
      <c r="A215" s="226">
        <v>43131</v>
      </c>
      <c r="B215" s="137">
        <f t="shared" si="40"/>
        <v>1</v>
      </c>
      <c r="C215" s="115" t="str">
        <f t="shared" si="41"/>
        <v>Mar2018</v>
      </c>
      <c r="D215" s="115">
        <f t="shared" si="42"/>
        <v>43160</v>
      </c>
      <c r="J215" s="154"/>
      <c r="K215" s="175">
        <v>842.0986154618131</v>
      </c>
      <c r="L215" s="175">
        <v>1708.1878490805511</v>
      </c>
      <c r="M215" s="175">
        <v>193.32583782450502</v>
      </c>
      <c r="N215" s="175">
        <v>292.67550425364504</v>
      </c>
      <c r="O215" s="175">
        <v>185.62265980931485</v>
      </c>
      <c r="P215" s="225">
        <f t="shared" si="43"/>
        <v>3221.9104664298293</v>
      </c>
    </row>
    <row r="216" spans="1:16">
      <c r="A216" s="159">
        <v>43159</v>
      </c>
      <c r="B216" s="137">
        <f t="shared" si="40"/>
        <v>1</v>
      </c>
      <c r="C216" s="115" t="str">
        <f t="shared" si="41"/>
        <v>Mar2018</v>
      </c>
      <c r="D216" s="115">
        <f t="shared" si="42"/>
        <v>43160</v>
      </c>
      <c r="J216" s="154"/>
      <c r="K216" s="175">
        <v>989.01922339452653</v>
      </c>
      <c r="L216" s="175">
        <v>2171.7911172327326</v>
      </c>
      <c r="M216" s="175">
        <v>251.60403926432986</v>
      </c>
      <c r="N216" s="175">
        <v>350.06145809174694</v>
      </c>
      <c r="O216" s="175">
        <v>236.76941825913522</v>
      </c>
      <c r="P216" s="225">
        <f t="shared" si="43"/>
        <v>3999.2452562424714</v>
      </c>
    </row>
    <row r="217" spans="1:16">
      <c r="A217" s="226">
        <v>43190</v>
      </c>
      <c r="B217" s="137">
        <f t="shared" si="40"/>
        <v>1</v>
      </c>
      <c r="C217" s="115" t="str">
        <f t="shared" si="41"/>
        <v>Mar2018</v>
      </c>
      <c r="D217" s="115">
        <f t="shared" si="42"/>
        <v>43160</v>
      </c>
      <c r="J217" s="154"/>
      <c r="K217" s="175">
        <v>1091.5783152322392</v>
      </c>
      <c r="L217" s="175">
        <v>2258.306527653609</v>
      </c>
      <c r="M217" s="175">
        <v>294.44131453543054</v>
      </c>
      <c r="N217" s="175">
        <v>393.11645948729517</v>
      </c>
      <c r="O217" s="175">
        <v>259.60712047986186</v>
      </c>
      <c r="P217" s="225">
        <f t="shared" ref="P217:P248" si="44">K217+L217+M217+N217+O217</f>
        <v>4297.0497373884364</v>
      </c>
    </row>
    <row r="218" spans="1:16">
      <c r="A218" s="159">
        <v>43220</v>
      </c>
      <c r="B218" s="137">
        <f t="shared" si="40"/>
        <v>2</v>
      </c>
      <c r="C218" s="115" t="str">
        <f t="shared" si="41"/>
        <v>June2018</v>
      </c>
      <c r="D218" s="115">
        <f t="shared" si="42"/>
        <v>43252</v>
      </c>
      <c r="J218" s="154"/>
      <c r="K218" s="175">
        <v>1003.1765290028546</v>
      </c>
      <c r="L218" s="175">
        <v>2143.585095523224</v>
      </c>
      <c r="M218" s="175">
        <v>271.38748533248611</v>
      </c>
      <c r="N218" s="175">
        <v>360.7897488630328</v>
      </c>
      <c r="O218" s="175">
        <v>259.30409349278148</v>
      </c>
      <c r="P218" s="225">
        <f t="shared" si="44"/>
        <v>4038.2429522143793</v>
      </c>
    </row>
    <row r="219" spans="1:16">
      <c r="A219" s="226">
        <v>43251</v>
      </c>
      <c r="B219" s="137">
        <f t="shared" si="40"/>
        <v>2</v>
      </c>
      <c r="C219" s="115" t="str">
        <f t="shared" si="41"/>
        <v>June2018</v>
      </c>
      <c r="D219" s="115">
        <f t="shared" si="42"/>
        <v>43252</v>
      </c>
      <c r="J219" s="154"/>
      <c r="K219" s="175">
        <v>1138.2466882485439</v>
      </c>
      <c r="L219" s="175">
        <v>2378.8520829870399</v>
      </c>
      <c r="M219" s="175">
        <v>314.18776605260842</v>
      </c>
      <c r="N219" s="175">
        <v>436.83570454853015</v>
      </c>
      <c r="O219" s="175">
        <v>288.45536837076543</v>
      </c>
      <c r="P219" s="225">
        <f t="shared" si="44"/>
        <v>4556.5776102074879</v>
      </c>
    </row>
    <row r="220" spans="1:16">
      <c r="A220" s="159">
        <v>43281</v>
      </c>
      <c r="B220" s="137">
        <f t="shared" si="40"/>
        <v>2</v>
      </c>
      <c r="C220" s="115" t="str">
        <f t="shared" si="41"/>
        <v>June2018</v>
      </c>
      <c r="D220" s="115">
        <f t="shared" si="42"/>
        <v>43252</v>
      </c>
      <c r="J220" s="154"/>
      <c r="K220" s="175">
        <v>1060.2196984351631</v>
      </c>
      <c r="L220" s="175">
        <v>2173.0071365087301</v>
      </c>
      <c r="M220" s="175">
        <v>303.02260877252962</v>
      </c>
      <c r="N220" s="175">
        <v>424.164050817977</v>
      </c>
      <c r="O220" s="175">
        <v>285.26650079039229</v>
      </c>
      <c r="P220" s="225">
        <f t="shared" si="44"/>
        <v>4245.6799953247919</v>
      </c>
    </row>
    <row r="221" spans="1:16">
      <c r="A221" s="227">
        <v>43282</v>
      </c>
      <c r="B221" s="137">
        <f t="shared" si="40"/>
        <v>3</v>
      </c>
      <c r="C221" s="115" t="str">
        <f t="shared" si="41"/>
        <v>Sep2018</v>
      </c>
      <c r="D221" s="115">
        <f t="shared" si="42"/>
        <v>43344</v>
      </c>
      <c r="J221" s="154"/>
      <c r="K221" s="175">
        <v>1112.7819335426504</v>
      </c>
      <c r="L221" s="175">
        <v>2256.0818637516736</v>
      </c>
      <c r="M221" s="175">
        <v>341.4870254333656</v>
      </c>
      <c r="N221" s="175">
        <v>412.38788385907264</v>
      </c>
      <c r="O221" s="175">
        <v>287.48506518983288</v>
      </c>
      <c r="P221" s="225">
        <f t="shared" si="44"/>
        <v>4410.2237717765956</v>
      </c>
    </row>
    <row r="222" spans="1:16">
      <c r="A222" s="228">
        <v>43313</v>
      </c>
      <c r="B222" s="137">
        <f t="shared" si="40"/>
        <v>3</v>
      </c>
      <c r="C222" s="115" t="str">
        <f t="shared" si="41"/>
        <v>Sep2018</v>
      </c>
      <c r="D222" s="115">
        <f t="shared" si="42"/>
        <v>43344</v>
      </c>
      <c r="J222" s="154"/>
      <c r="K222" s="175">
        <v>1100.4967833494709</v>
      </c>
      <c r="L222" s="175">
        <v>2325.3908786444908</v>
      </c>
      <c r="M222" s="175">
        <v>324.23184169739824</v>
      </c>
      <c r="N222" s="175">
        <v>375.46150039107556</v>
      </c>
      <c r="O222" s="175">
        <v>310.90123715196103</v>
      </c>
      <c r="P222" s="225">
        <f t="shared" si="44"/>
        <v>4436.4822412343965</v>
      </c>
    </row>
    <row r="223" spans="1:16">
      <c r="A223" s="228">
        <v>43344</v>
      </c>
      <c r="B223" s="137">
        <f t="shared" si="40"/>
        <v>3</v>
      </c>
      <c r="C223" s="115" t="str">
        <f t="shared" si="41"/>
        <v>Sep2018</v>
      </c>
      <c r="D223" s="115">
        <f t="shared" si="42"/>
        <v>43344</v>
      </c>
      <c r="J223" s="154"/>
      <c r="K223" s="175">
        <v>1066.7655031002218</v>
      </c>
      <c r="L223" s="175">
        <v>2196.0801215212969</v>
      </c>
      <c r="M223" s="175">
        <v>326.4543700204041</v>
      </c>
      <c r="N223" s="175">
        <v>487.6408001604114</v>
      </c>
      <c r="O223" s="175">
        <v>295.62007250538932</v>
      </c>
      <c r="P223" s="225">
        <f t="shared" si="44"/>
        <v>4372.5608673077231</v>
      </c>
    </row>
    <row r="224" spans="1:16">
      <c r="A224" s="228">
        <v>43374</v>
      </c>
      <c r="B224" s="137">
        <f t="shared" si="40"/>
        <v>4</v>
      </c>
      <c r="C224" s="115" t="str">
        <f t="shared" si="41"/>
        <v>dec2018</v>
      </c>
      <c r="D224" s="115">
        <f t="shared" si="42"/>
        <v>43435</v>
      </c>
      <c r="J224" s="154"/>
      <c r="K224" s="175">
        <v>1044.8036275924205</v>
      </c>
      <c r="L224" s="175">
        <v>2374.634809042996</v>
      </c>
      <c r="M224" s="175">
        <v>324.4651773637778</v>
      </c>
      <c r="N224" s="175">
        <v>447.04178739820998</v>
      </c>
      <c r="O224" s="175">
        <v>288.47015775448585</v>
      </c>
      <c r="P224" s="225">
        <f t="shared" si="44"/>
        <v>4479.4155591518902</v>
      </c>
    </row>
    <row r="225" spans="1:16">
      <c r="A225" s="228">
        <v>43405</v>
      </c>
      <c r="B225" s="137">
        <f t="shared" si="40"/>
        <v>4</v>
      </c>
      <c r="C225" s="115" t="str">
        <f t="shared" si="41"/>
        <v>dec2018</v>
      </c>
      <c r="D225" s="115">
        <f t="shared" si="42"/>
        <v>43435</v>
      </c>
      <c r="J225" s="154"/>
      <c r="K225" s="175">
        <v>1083.4944315057928</v>
      </c>
      <c r="L225" s="175">
        <v>2195.0766075394226</v>
      </c>
      <c r="M225" s="175">
        <v>303.59709909244492</v>
      </c>
      <c r="N225" s="175">
        <v>429.15149799600016</v>
      </c>
      <c r="O225" s="175">
        <v>296.56997306201316</v>
      </c>
      <c r="P225" s="225">
        <f t="shared" si="44"/>
        <v>4307.889609195674</v>
      </c>
    </row>
    <row r="226" spans="1:16">
      <c r="A226" s="228">
        <v>43435</v>
      </c>
      <c r="B226" s="137">
        <f t="shared" si="40"/>
        <v>4</v>
      </c>
      <c r="C226" s="115" t="str">
        <f t="shared" si="41"/>
        <v>dec2018</v>
      </c>
      <c r="D226" s="115">
        <f t="shared" si="42"/>
        <v>43435</v>
      </c>
      <c r="J226" s="154"/>
      <c r="K226" s="175">
        <v>916.26054201434215</v>
      </c>
      <c r="L226" s="175">
        <v>1803.8432826673225</v>
      </c>
      <c r="M226" s="175">
        <v>294.43708698747156</v>
      </c>
      <c r="N226" s="175">
        <v>391.16646733469599</v>
      </c>
      <c r="O226" s="175">
        <v>275.4122854352164</v>
      </c>
      <c r="P226" s="225">
        <f t="shared" si="44"/>
        <v>3681.1196644390484</v>
      </c>
    </row>
    <row r="227" spans="1:16">
      <c r="A227" s="228">
        <v>43466</v>
      </c>
      <c r="B227" s="137">
        <f t="shared" si="40"/>
        <v>1</v>
      </c>
      <c r="C227" s="115" t="str">
        <f t="shared" si="41"/>
        <v>Mar2019</v>
      </c>
      <c r="D227" s="115">
        <f t="shared" si="42"/>
        <v>43525</v>
      </c>
      <c r="J227" s="154"/>
      <c r="K227" s="175">
        <v>857.63567195295309</v>
      </c>
      <c r="L227" s="175">
        <v>1738.6756029187363</v>
      </c>
      <c r="M227" s="175">
        <v>196.40324371202746</v>
      </c>
      <c r="N227" s="175">
        <v>292.67550425364504</v>
      </c>
      <c r="O227" s="175">
        <v>197.77935572473112</v>
      </c>
      <c r="P227" s="225">
        <f t="shared" si="44"/>
        <v>3283.1693785620932</v>
      </c>
    </row>
    <row r="228" spans="1:16">
      <c r="A228" s="228">
        <v>43497</v>
      </c>
      <c r="B228" s="137">
        <f t="shared" si="40"/>
        <v>1</v>
      </c>
      <c r="C228" s="115" t="str">
        <f t="shared" si="41"/>
        <v>Mar2019</v>
      </c>
      <c r="D228" s="115">
        <f t="shared" si="42"/>
        <v>43525</v>
      </c>
      <c r="J228" s="154"/>
      <c r="K228" s="175">
        <v>1006.3534611765018</v>
      </c>
      <c r="L228" s="175">
        <v>2206.1499345178895</v>
      </c>
      <c r="M228" s="175">
        <v>254.77699489285845</v>
      </c>
      <c r="N228" s="175">
        <v>350.06145809174694</v>
      </c>
      <c r="O228" s="175">
        <v>240.64667716733425</v>
      </c>
      <c r="P228" s="225">
        <f t="shared" si="44"/>
        <v>4057.988525846331</v>
      </c>
    </row>
    <row r="229" spans="1:16">
      <c r="A229" s="228">
        <v>43525</v>
      </c>
      <c r="B229" s="137">
        <f t="shared" si="40"/>
        <v>1</v>
      </c>
      <c r="C229" s="115" t="str">
        <f t="shared" si="41"/>
        <v>Mar2019</v>
      </c>
      <c r="D229" s="115">
        <f t="shared" si="42"/>
        <v>43525</v>
      </c>
      <c r="J229" s="154"/>
      <c r="K229" s="175">
        <v>1109.0534972775165</v>
      </c>
      <c r="L229" s="175">
        <v>2278.3411109117701</v>
      </c>
      <c r="M229" s="175">
        <v>297.61199154075831</v>
      </c>
      <c r="N229" s="175">
        <v>393.11645948729517</v>
      </c>
      <c r="O229" s="175">
        <v>260.43724441882472</v>
      </c>
      <c r="P229" s="225">
        <f t="shared" si="44"/>
        <v>4338.5603036361645</v>
      </c>
    </row>
    <row r="230" spans="1:16">
      <c r="A230" s="228">
        <v>43556</v>
      </c>
      <c r="B230" s="137">
        <f t="shared" si="40"/>
        <v>2</v>
      </c>
      <c r="C230" s="115" t="str">
        <f t="shared" si="41"/>
        <v>June2019</v>
      </c>
      <c r="D230" s="115">
        <f t="shared" si="42"/>
        <v>43617</v>
      </c>
      <c r="J230" s="154"/>
      <c r="K230" s="175">
        <v>1019.5143285547385</v>
      </c>
      <c r="L230" s="175">
        <v>2172.1760496278248</v>
      </c>
      <c r="M230" s="175">
        <v>274.57508947120408</v>
      </c>
      <c r="N230" s="175">
        <v>360.7897488630328</v>
      </c>
      <c r="O230" s="175">
        <v>254.64557183276531</v>
      </c>
      <c r="P230" s="225">
        <f t="shared" si="44"/>
        <v>4081.7007883495653</v>
      </c>
    </row>
    <row r="231" spans="1:16">
      <c r="A231" s="228">
        <v>43586</v>
      </c>
      <c r="B231" s="137">
        <f t="shared" si="40"/>
        <v>2</v>
      </c>
      <c r="C231" s="115" t="str">
        <f t="shared" si="41"/>
        <v>June2019</v>
      </c>
      <c r="D231" s="115">
        <f t="shared" si="42"/>
        <v>43617</v>
      </c>
      <c r="J231" s="154"/>
      <c r="K231" s="175">
        <v>1155.6310670304372</v>
      </c>
      <c r="L231" s="175">
        <v>2406.7091185930008</v>
      </c>
      <c r="M231" s="175">
        <v>317.40544163825092</v>
      </c>
      <c r="N231" s="175">
        <v>436.83570454853015</v>
      </c>
      <c r="O231" s="175">
        <v>293.3770602752839</v>
      </c>
      <c r="P231" s="225">
        <f t="shared" si="44"/>
        <v>4609.958392085503</v>
      </c>
    </row>
    <row r="232" spans="1:16">
      <c r="A232" s="228">
        <v>43617</v>
      </c>
      <c r="B232" s="137">
        <f t="shared" si="40"/>
        <v>2</v>
      </c>
      <c r="C232" s="115" t="str">
        <f t="shared" si="41"/>
        <v>June2019</v>
      </c>
      <c r="D232" s="115">
        <f t="shared" si="42"/>
        <v>43617</v>
      </c>
      <c r="J232" s="154"/>
      <c r="K232" s="175">
        <v>1077.2157719254117</v>
      </c>
      <c r="L232" s="175">
        <v>2193.019513577538</v>
      </c>
      <c r="M232" s="175">
        <v>306.22214794904227</v>
      </c>
      <c r="N232" s="175">
        <v>424.164050817977</v>
      </c>
      <c r="O232" s="175">
        <v>292.08160746241879</v>
      </c>
      <c r="P232" s="225">
        <f t="shared" si="44"/>
        <v>4292.7030917323873</v>
      </c>
    </row>
    <row r="233" spans="1:16">
      <c r="A233" s="228">
        <v>43647</v>
      </c>
      <c r="B233" s="137">
        <f t="shared" si="40"/>
        <v>3</v>
      </c>
      <c r="C233" s="115" t="str">
        <f t="shared" si="41"/>
        <v>Sep2019</v>
      </c>
      <c r="D233" s="115">
        <f t="shared" si="42"/>
        <v>43709</v>
      </c>
      <c r="J233" s="154"/>
      <c r="K233" s="175">
        <v>1129.2353935737342</v>
      </c>
      <c r="L233" s="175">
        <v>2283.5098865057494</v>
      </c>
      <c r="M233" s="175">
        <v>344.66436998195769</v>
      </c>
      <c r="N233" s="175">
        <v>412.38788385907264</v>
      </c>
      <c r="O233" s="175">
        <v>295.55736479311776</v>
      </c>
      <c r="P233" s="225">
        <f t="shared" si="44"/>
        <v>4465.3548987136319</v>
      </c>
    </row>
    <row r="234" spans="1:16">
      <c r="A234" s="228">
        <v>43678</v>
      </c>
      <c r="B234" s="137">
        <f t="shared" si="40"/>
        <v>3</v>
      </c>
      <c r="C234" s="115" t="str">
        <f t="shared" si="41"/>
        <v>Sep2019</v>
      </c>
      <c r="D234" s="115">
        <f t="shared" si="42"/>
        <v>43709</v>
      </c>
      <c r="J234" s="154"/>
      <c r="K234" s="175">
        <v>1117.386508801914</v>
      </c>
      <c r="L234" s="175">
        <v>2349.615842978867</v>
      </c>
      <c r="M234" s="175">
        <v>327.39839207434142</v>
      </c>
      <c r="N234" s="175">
        <v>375.46150039107556</v>
      </c>
      <c r="O234" s="175">
        <v>316.90492687825639</v>
      </c>
      <c r="P234" s="225">
        <f t="shared" si="44"/>
        <v>4486.7671711244548</v>
      </c>
    </row>
    <row r="235" spans="1:16">
      <c r="A235" s="228">
        <v>43709</v>
      </c>
      <c r="B235" s="137">
        <f t="shared" si="40"/>
        <v>3</v>
      </c>
      <c r="C235" s="115" t="str">
        <f t="shared" si="41"/>
        <v>Sep2019</v>
      </c>
      <c r="D235" s="115">
        <f t="shared" si="42"/>
        <v>43709</v>
      </c>
      <c r="J235" s="154"/>
      <c r="K235" s="175">
        <v>1083.2780927110607</v>
      </c>
      <c r="L235" s="175">
        <v>2218.7985767509062</v>
      </c>
      <c r="M235" s="175">
        <v>329.60761694255518</v>
      </c>
      <c r="N235" s="175">
        <v>487.6408001604114</v>
      </c>
      <c r="O235" s="175">
        <v>300.54917899613599</v>
      </c>
      <c r="P235" s="225">
        <f t="shared" si="44"/>
        <v>4419.8742655610695</v>
      </c>
    </row>
    <row r="236" spans="1:16">
      <c r="A236" s="228">
        <v>43739</v>
      </c>
      <c r="B236" s="137">
        <f t="shared" si="40"/>
        <v>4</v>
      </c>
      <c r="C236" s="115" t="str">
        <f t="shared" si="41"/>
        <v>dec2019</v>
      </c>
      <c r="D236" s="115">
        <f t="shared" si="42"/>
        <v>43800</v>
      </c>
      <c r="J236" s="154"/>
      <c r="K236" s="175">
        <v>1061.2104935559855</v>
      </c>
      <c r="L236" s="175">
        <v>2402.1442513192801</v>
      </c>
      <c r="M236" s="175">
        <v>327.61615211142691</v>
      </c>
      <c r="N236" s="175">
        <v>447.04178739820998</v>
      </c>
      <c r="O236" s="175">
        <v>295.77047823503085</v>
      </c>
      <c r="P236" s="225">
        <f t="shared" si="44"/>
        <v>4533.7831626199331</v>
      </c>
    </row>
    <row r="237" spans="1:16">
      <c r="A237" s="228">
        <v>43770</v>
      </c>
      <c r="B237" s="137">
        <f t="shared" si="40"/>
        <v>4</v>
      </c>
      <c r="C237" s="115" t="str">
        <f t="shared" si="41"/>
        <v>dec2019</v>
      </c>
      <c r="D237" s="115">
        <f t="shared" si="42"/>
        <v>43800</v>
      </c>
      <c r="J237" s="154"/>
      <c r="K237" s="175">
        <v>1100.1116045120295</v>
      </c>
      <c r="L237" s="175">
        <v>2219.1731839848867</v>
      </c>
      <c r="M237" s="175">
        <v>306.74406673349489</v>
      </c>
      <c r="N237" s="175">
        <v>429.15149799600016</v>
      </c>
      <c r="O237" s="175">
        <v>300.62270571469185</v>
      </c>
      <c r="P237" s="225">
        <f t="shared" si="44"/>
        <v>4355.8030589411028</v>
      </c>
    </row>
    <row r="238" spans="1:16">
      <c r="A238" s="228">
        <v>43800</v>
      </c>
      <c r="B238" s="137">
        <f t="shared" si="40"/>
        <v>4</v>
      </c>
      <c r="C238" s="115" t="str">
        <f t="shared" si="41"/>
        <v>dec2019</v>
      </c>
      <c r="D238" s="115">
        <f t="shared" si="42"/>
        <v>43800</v>
      </c>
      <c r="J238" s="154"/>
      <c r="K238" s="175">
        <v>932.43216902341533</v>
      </c>
      <c r="L238" s="175">
        <v>1830.3411724929492</v>
      </c>
      <c r="M238" s="175">
        <v>297.53956217945887</v>
      </c>
      <c r="N238" s="175">
        <v>391.16646733469599</v>
      </c>
      <c r="O238" s="175">
        <v>277.23879173809007</v>
      </c>
      <c r="P238" s="225">
        <f t="shared" si="44"/>
        <v>3728.7181627686095</v>
      </c>
    </row>
    <row r="239" spans="1:16">
      <c r="A239" s="228">
        <v>43831</v>
      </c>
      <c r="B239" s="137">
        <f t="shared" si="40"/>
        <v>1</v>
      </c>
      <c r="C239" s="115" t="str">
        <f t="shared" si="41"/>
        <v>Mar2020</v>
      </c>
      <c r="D239" s="115">
        <f t="shared" si="42"/>
        <v>43891</v>
      </c>
      <c r="J239" s="154"/>
      <c r="K239" s="175">
        <v>873.28597556780153</v>
      </c>
      <c r="L239" s="175">
        <v>1765.4837051584555</v>
      </c>
      <c r="M239" s="175">
        <v>199.40241516103217</v>
      </c>
      <c r="N239" s="175">
        <v>292.67550425364504</v>
      </c>
      <c r="O239" s="175">
        <v>195.22013799125847</v>
      </c>
      <c r="P239" s="225">
        <f t="shared" si="44"/>
        <v>3326.0677381321925</v>
      </c>
    </row>
    <row r="240" spans="1:16">
      <c r="A240" s="228">
        <v>43862</v>
      </c>
      <c r="B240" s="137">
        <f t="shared" si="40"/>
        <v>1</v>
      </c>
      <c r="C240" s="115" t="str">
        <f t="shared" si="41"/>
        <v>Mar2020</v>
      </c>
      <c r="D240" s="115">
        <f t="shared" si="42"/>
        <v>43891</v>
      </c>
      <c r="J240" s="154"/>
      <c r="K240" s="175">
        <v>1021.255902300095</v>
      </c>
      <c r="L240" s="175">
        <v>2229.3499496246177</v>
      </c>
      <c r="M240" s="175">
        <v>257.61604816416633</v>
      </c>
      <c r="N240" s="175">
        <v>350.06145809174694</v>
      </c>
      <c r="O240" s="175">
        <v>243.64011118589863</v>
      </c>
      <c r="P240" s="225">
        <f t="shared" si="44"/>
        <v>4101.9234693665248</v>
      </c>
    </row>
    <row r="241" spans="1:16">
      <c r="A241" s="228">
        <v>43891</v>
      </c>
      <c r="B241" s="137">
        <f t="shared" si="40"/>
        <v>1</v>
      </c>
      <c r="C241" s="115" t="str">
        <f t="shared" si="41"/>
        <v>Mar2020</v>
      </c>
      <c r="D241" s="115">
        <f t="shared" si="42"/>
        <v>43891</v>
      </c>
      <c r="J241" s="154"/>
      <c r="K241" s="175">
        <v>1122.6067634352339</v>
      </c>
      <c r="L241" s="175">
        <v>2303.1645867658581</v>
      </c>
      <c r="M241" s="175">
        <v>300.21638203018023</v>
      </c>
      <c r="N241" s="175">
        <v>393.11645948729517</v>
      </c>
      <c r="O241" s="175">
        <v>265.60366295870301</v>
      </c>
      <c r="P241" s="225">
        <f t="shared" si="44"/>
        <v>4384.7078546772709</v>
      </c>
    </row>
    <row r="242" spans="1:16">
      <c r="A242" s="228">
        <v>43922</v>
      </c>
      <c r="B242" s="137">
        <f t="shared" si="40"/>
        <v>2</v>
      </c>
      <c r="C242" s="115" t="str">
        <f t="shared" si="41"/>
        <v>June2020</v>
      </c>
      <c r="D242" s="115">
        <f t="shared" si="42"/>
        <v>43983</v>
      </c>
      <c r="J242" s="154"/>
      <c r="K242" s="175">
        <v>1032.0008788395376</v>
      </c>
      <c r="L242" s="175">
        <v>2194.0893021275342</v>
      </c>
      <c r="M242" s="175">
        <v>276.96759195479342</v>
      </c>
      <c r="N242" s="175">
        <v>360.7897488630328</v>
      </c>
      <c r="O242" s="175">
        <v>261.48985209529724</v>
      </c>
      <c r="P242" s="225">
        <f t="shared" si="44"/>
        <v>4125.3373738801956</v>
      </c>
    </row>
    <row r="243" spans="1:16">
      <c r="A243" s="228">
        <v>43952</v>
      </c>
      <c r="B243" s="137">
        <f t="shared" si="40"/>
        <v>2</v>
      </c>
      <c r="C243" s="115" t="str">
        <f t="shared" si="41"/>
        <v>June2020</v>
      </c>
      <c r="D243" s="115">
        <f t="shared" si="42"/>
        <v>43983</v>
      </c>
      <c r="J243" s="154"/>
      <c r="K243" s="175">
        <v>1167.785674259997</v>
      </c>
      <c r="L243" s="175">
        <v>2427.4589755758548</v>
      </c>
      <c r="M243" s="175">
        <v>319.72972969857665</v>
      </c>
      <c r="N243" s="175">
        <v>436.83570454853015</v>
      </c>
      <c r="O243" s="175">
        <v>297.48921299355965</v>
      </c>
      <c r="P243" s="225">
        <f t="shared" si="44"/>
        <v>4649.2992970765181</v>
      </c>
    </row>
    <row r="244" spans="1:16">
      <c r="A244" s="228">
        <v>43983</v>
      </c>
      <c r="B244" s="137">
        <f t="shared" si="40"/>
        <v>2</v>
      </c>
      <c r="C244" s="115" t="str">
        <f t="shared" si="41"/>
        <v>June2020</v>
      </c>
      <c r="D244" s="115">
        <f t="shared" si="42"/>
        <v>43983</v>
      </c>
      <c r="J244" s="154"/>
      <c r="K244" s="175">
        <v>1089.9724814138929</v>
      </c>
      <c r="L244" s="175">
        <v>2218.6235071000683</v>
      </c>
      <c r="M244" s="175">
        <v>308.672973414203</v>
      </c>
      <c r="N244" s="175">
        <v>424.164050817977</v>
      </c>
      <c r="O244" s="175">
        <v>295.38028403106307</v>
      </c>
      <c r="P244" s="225">
        <f t="shared" si="44"/>
        <v>4336.8132967772044</v>
      </c>
    </row>
    <row r="245" spans="1:16">
      <c r="A245" s="228">
        <v>44013</v>
      </c>
      <c r="B245" s="137">
        <f t="shared" si="40"/>
        <v>3</v>
      </c>
      <c r="C245" s="115" t="str">
        <f t="shared" si="41"/>
        <v>Sep2020</v>
      </c>
      <c r="D245" s="115">
        <f t="shared" si="42"/>
        <v>44075</v>
      </c>
      <c r="J245" s="154"/>
      <c r="K245" s="175">
        <v>1142.8590100602514</v>
      </c>
      <c r="L245" s="175">
        <v>2309.0143536282353</v>
      </c>
      <c r="M245" s="175">
        <v>347.27424844166251</v>
      </c>
      <c r="N245" s="175">
        <v>412.38788385907264</v>
      </c>
      <c r="O245" s="175">
        <v>299.99801441198781</v>
      </c>
      <c r="P245" s="225">
        <f t="shared" si="44"/>
        <v>4511.5335104012102</v>
      </c>
    </row>
    <row r="246" spans="1:16">
      <c r="A246" s="228">
        <v>44044</v>
      </c>
      <c r="B246" s="137">
        <f t="shared" si="40"/>
        <v>3</v>
      </c>
      <c r="C246" s="115" t="str">
        <f t="shared" si="41"/>
        <v>Sep2020</v>
      </c>
      <c r="D246" s="115">
        <f t="shared" si="42"/>
        <v>44075</v>
      </c>
      <c r="J246" s="154"/>
      <c r="K246" s="175">
        <v>1130.8055637428729</v>
      </c>
      <c r="L246" s="175">
        <v>2375.5537381145609</v>
      </c>
      <c r="M246" s="175">
        <v>329.96906530202426</v>
      </c>
      <c r="N246" s="175">
        <v>375.46150039107556</v>
      </c>
      <c r="O246" s="175">
        <v>320.07352496132251</v>
      </c>
      <c r="P246" s="225">
        <f t="shared" si="44"/>
        <v>4531.8633925118565</v>
      </c>
    </row>
    <row r="247" spans="1:16">
      <c r="A247" s="228">
        <v>44075</v>
      </c>
      <c r="B247" s="137">
        <f t="shared" si="40"/>
        <v>3</v>
      </c>
      <c r="C247" s="115" t="str">
        <f t="shared" si="41"/>
        <v>Sep2020</v>
      </c>
      <c r="D247" s="115">
        <f t="shared" si="42"/>
        <v>44075</v>
      </c>
      <c r="J247" s="154"/>
      <c r="K247" s="175">
        <v>1094.8272967003543</v>
      </c>
      <c r="L247" s="175">
        <v>2243.0112505377442</v>
      </c>
      <c r="M247" s="175">
        <v>331.82570570288834</v>
      </c>
      <c r="N247" s="175">
        <v>487.6408001604114</v>
      </c>
      <c r="O247" s="175">
        <v>302.19032809312</v>
      </c>
      <c r="P247" s="225">
        <f t="shared" si="44"/>
        <v>4459.4953811945188</v>
      </c>
    </row>
    <row r="248" spans="1:16">
      <c r="A248" s="228">
        <v>44105</v>
      </c>
      <c r="B248" s="137">
        <f t="shared" si="40"/>
        <v>4</v>
      </c>
      <c r="C248" s="115" t="str">
        <f t="shared" si="41"/>
        <v>dec2020</v>
      </c>
      <c r="D248" s="115">
        <f t="shared" si="42"/>
        <v>44166</v>
      </c>
      <c r="J248" s="154"/>
      <c r="K248" s="175">
        <v>1069.8359991053026</v>
      </c>
      <c r="L248" s="175">
        <v>2418.9547881404983</v>
      </c>
      <c r="M248" s="175">
        <v>329.27111828634418</v>
      </c>
      <c r="N248" s="175">
        <v>447.04178739820998</v>
      </c>
      <c r="O248" s="175">
        <v>293.91543084922642</v>
      </c>
      <c r="P248" s="225">
        <f t="shared" si="44"/>
        <v>4559.0191237795807</v>
      </c>
    </row>
    <row r="249" spans="1:16">
      <c r="A249" s="228">
        <v>44136</v>
      </c>
      <c r="B249" s="137">
        <f t="shared" si="40"/>
        <v>4</v>
      </c>
      <c r="C249" s="115" t="str">
        <f t="shared" si="41"/>
        <v>dec2020</v>
      </c>
      <c r="D249" s="115">
        <f t="shared" si="42"/>
        <v>44166</v>
      </c>
      <c r="J249" s="154"/>
      <c r="K249" s="175">
        <v>1106.0424166057644</v>
      </c>
      <c r="L249" s="175">
        <v>2231.9094652815033</v>
      </c>
      <c r="M249" s="175">
        <v>307.88504345540127</v>
      </c>
      <c r="N249" s="175">
        <v>429.15149799600016</v>
      </c>
      <c r="O249" s="175">
        <v>301.03129030511917</v>
      </c>
      <c r="P249" s="225">
        <f t="shared" ref="P249:P280" si="45">K249+L249+M249+N249+O249</f>
        <v>4376.0197136437882</v>
      </c>
    </row>
    <row r="250" spans="1:16">
      <c r="A250" s="228">
        <v>44166</v>
      </c>
      <c r="B250" s="137">
        <f t="shared" si="40"/>
        <v>4</v>
      </c>
      <c r="C250" s="115" t="str">
        <f t="shared" si="41"/>
        <v>dec2020</v>
      </c>
      <c r="D250" s="115">
        <f t="shared" si="42"/>
        <v>44166</v>
      </c>
      <c r="J250" s="154"/>
      <c r="K250" s="175">
        <v>937.03153632150418</v>
      </c>
      <c r="L250" s="175">
        <v>1840.9460093187122</v>
      </c>
      <c r="M250" s="175">
        <v>298.42760409164077</v>
      </c>
      <c r="N250" s="175">
        <v>391.16646733469599</v>
      </c>
      <c r="O250" s="175">
        <v>279.49838739776948</v>
      </c>
      <c r="P250" s="225">
        <f t="shared" si="45"/>
        <v>3747.0700044643222</v>
      </c>
    </row>
    <row r="251" spans="1:16">
      <c r="A251" s="228">
        <v>44197</v>
      </c>
      <c r="B251" s="137">
        <f t="shared" si="40"/>
        <v>1</v>
      </c>
      <c r="C251" s="115" t="str">
        <f t="shared" si="41"/>
        <v>Mar2021</v>
      </c>
      <c r="D251" s="115">
        <f t="shared" si="42"/>
        <v>44256</v>
      </c>
      <c r="J251" s="154"/>
      <c r="K251" s="175">
        <v>877.87165790580957</v>
      </c>
      <c r="L251" s="175">
        <v>1775.0686999820643</v>
      </c>
      <c r="M251" s="175">
        <v>200.2854211482252</v>
      </c>
      <c r="N251" s="175">
        <v>292.67550425364504</v>
      </c>
      <c r="O251" s="175">
        <v>199.62483138941391</v>
      </c>
      <c r="P251" s="225">
        <f t="shared" si="45"/>
        <v>3345.5261146791581</v>
      </c>
    </row>
    <row r="252" spans="1:16">
      <c r="A252" s="228">
        <v>44228</v>
      </c>
      <c r="B252" s="137">
        <f t="shared" si="40"/>
        <v>1</v>
      </c>
      <c r="C252" s="115" t="str">
        <f t="shared" si="41"/>
        <v>Mar2021</v>
      </c>
      <c r="D252" s="115">
        <f t="shared" si="42"/>
        <v>44256</v>
      </c>
      <c r="J252" s="154"/>
      <c r="K252" s="175">
        <v>1026.5891980216697</v>
      </c>
      <c r="L252" s="175">
        <v>2241.5942456459798</v>
      </c>
      <c r="M252" s="175">
        <v>258.64292551909733</v>
      </c>
      <c r="N252" s="175">
        <v>350.06145809174694</v>
      </c>
      <c r="O252" s="175">
        <v>246.05730794154275</v>
      </c>
      <c r="P252" s="225">
        <f t="shared" si="45"/>
        <v>4122.9451352200367</v>
      </c>
    </row>
    <row r="253" spans="1:16">
      <c r="A253" s="228">
        <v>44256</v>
      </c>
      <c r="B253" s="137">
        <f t="shared" si="40"/>
        <v>1</v>
      </c>
      <c r="C253" s="115" t="str">
        <f t="shared" si="41"/>
        <v>Mar2021</v>
      </c>
      <c r="D253" s="115">
        <f t="shared" si="42"/>
        <v>44256</v>
      </c>
      <c r="J253" s="154"/>
      <c r="K253" s="175">
        <v>1129.0740888518171</v>
      </c>
      <c r="L253" s="175">
        <v>2317.1183814468141</v>
      </c>
      <c r="M253" s="175">
        <v>301.46018821402129</v>
      </c>
      <c r="N253" s="175">
        <v>393.11645948729517</v>
      </c>
      <c r="O253" s="175">
        <v>267.131864106752</v>
      </c>
      <c r="P253" s="225">
        <f t="shared" si="45"/>
        <v>4407.9009821066993</v>
      </c>
    </row>
    <row r="254" spans="1:16">
      <c r="A254" s="228">
        <v>44287</v>
      </c>
      <c r="B254" s="137">
        <f t="shared" si="40"/>
        <v>2</v>
      </c>
      <c r="C254" s="115" t="str">
        <f t="shared" si="41"/>
        <v>June2021</v>
      </c>
      <c r="D254" s="115">
        <f t="shared" si="42"/>
        <v>44348</v>
      </c>
      <c r="J254" s="154"/>
      <c r="K254" s="175">
        <v>1039.5326221507835</v>
      </c>
      <c r="L254" s="175">
        <v>2209.9263720201643</v>
      </c>
      <c r="M254" s="175">
        <v>278.41359202761612</v>
      </c>
      <c r="N254" s="175">
        <v>360.7897488630328</v>
      </c>
      <c r="O254" s="175">
        <v>263.3316452022467</v>
      </c>
      <c r="P254" s="225">
        <f t="shared" si="45"/>
        <v>4151.9939802638437</v>
      </c>
    </row>
    <row r="255" spans="1:16">
      <c r="A255" s="228">
        <v>44317</v>
      </c>
      <c r="B255" s="137">
        <f t="shared" si="40"/>
        <v>2</v>
      </c>
      <c r="C255" s="115" t="str">
        <f t="shared" si="41"/>
        <v>June2021</v>
      </c>
      <c r="D255" s="115">
        <f t="shared" si="42"/>
        <v>44348</v>
      </c>
      <c r="J255" s="154"/>
      <c r="K255" s="175">
        <v>1175.5997771710722</v>
      </c>
      <c r="L255" s="175">
        <v>2444.4903483315393</v>
      </c>
      <c r="M255" s="175">
        <v>321.23027769902518</v>
      </c>
      <c r="N255" s="175">
        <v>436.83570454853015</v>
      </c>
      <c r="O255" s="175">
        <v>299.28189031602665</v>
      </c>
      <c r="P255" s="225">
        <f t="shared" si="45"/>
        <v>4677.4379980661934</v>
      </c>
    </row>
    <row r="256" spans="1:16">
      <c r="A256" s="228">
        <v>44348</v>
      </c>
      <c r="B256" s="137">
        <f t="shared" si="40"/>
        <v>2</v>
      </c>
      <c r="C256" s="115" t="str">
        <f t="shared" si="41"/>
        <v>June2021</v>
      </c>
      <c r="D256" s="115">
        <f t="shared" si="42"/>
        <v>44348</v>
      </c>
      <c r="J256" s="154"/>
      <c r="K256" s="175">
        <v>1097.0214554956644</v>
      </c>
      <c r="L256" s="175">
        <v>2233.2784014373128</v>
      </c>
      <c r="M256" s="175">
        <v>310.02697515240305</v>
      </c>
      <c r="N256" s="175">
        <v>424.164050817977</v>
      </c>
      <c r="O256" s="175">
        <v>296.53359887091489</v>
      </c>
      <c r="P256" s="225">
        <f t="shared" si="45"/>
        <v>4361.0244817742723</v>
      </c>
    </row>
    <row r="257" spans="1:16">
      <c r="A257" s="228">
        <v>44378</v>
      </c>
      <c r="B257" s="137">
        <f t="shared" si="40"/>
        <v>3</v>
      </c>
      <c r="C257" s="115" t="str">
        <f t="shared" si="41"/>
        <v>Sep2021</v>
      </c>
      <c r="D257" s="115">
        <f t="shared" si="42"/>
        <v>44440</v>
      </c>
      <c r="J257" s="154"/>
      <c r="K257" s="175">
        <v>1148.9813758873822</v>
      </c>
      <c r="L257" s="175">
        <v>2322.3078723529725</v>
      </c>
      <c r="M257" s="175">
        <v>348.450504540054</v>
      </c>
      <c r="N257" s="175">
        <v>412.38788385907264</v>
      </c>
      <c r="O257" s="175">
        <v>299.27046766178199</v>
      </c>
      <c r="P257" s="225">
        <f t="shared" si="45"/>
        <v>4531.3981043012636</v>
      </c>
    </row>
    <row r="258" spans="1:16">
      <c r="A258" s="228">
        <v>44409</v>
      </c>
      <c r="B258" s="137">
        <f t="shared" si="40"/>
        <v>3</v>
      </c>
      <c r="C258" s="115" t="str">
        <f t="shared" si="41"/>
        <v>Sep2021</v>
      </c>
      <c r="D258" s="115">
        <f t="shared" si="42"/>
        <v>44440</v>
      </c>
      <c r="J258" s="154"/>
      <c r="K258" s="175">
        <v>1137.063383084798</v>
      </c>
      <c r="L258" s="175">
        <v>2389.222965505382</v>
      </c>
      <c r="M258" s="175">
        <v>331.17144488720896</v>
      </c>
      <c r="N258" s="175">
        <v>375.46150039107556</v>
      </c>
      <c r="O258" s="175">
        <v>320.82771609117157</v>
      </c>
      <c r="P258" s="225">
        <f t="shared" si="45"/>
        <v>4553.7470099596358</v>
      </c>
    </row>
    <row r="259" spans="1:16">
      <c r="A259" s="228">
        <v>44440</v>
      </c>
      <c r="B259" s="137">
        <f t="shared" si="40"/>
        <v>3</v>
      </c>
      <c r="C259" s="115" t="str">
        <f t="shared" si="41"/>
        <v>Sep2021</v>
      </c>
      <c r="D259" s="115">
        <f t="shared" si="42"/>
        <v>44440</v>
      </c>
      <c r="J259" s="154"/>
      <c r="K259" s="175">
        <v>1102.8971954972101</v>
      </c>
      <c r="L259" s="175">
        <v>2259.4815448221134</v>
      </c>
      <c r="M259" s="175">
        <v>333.37405543788589</v>
      </c>
      <c r="N259" s="175">
        <v>487.6408001604114</v>
      </c>
      <c r="O259" s="175">
        <v>304.93334994114633</v>
      </c>
      <c r="P259" s="225">
        <f t="shared" si="45"/>
        <v>4488.3269458587674</v>
      </c>
    </row>
    <row r="260" spans="1:16">
      <c r="A260" s="228">
        <v>44470</v>
      </c>
      <c r="B260" s="137">
        <f t="shared" ref="B260:B267" si="46">MONTH(MONTH(A260)&amp;0)</f>
        <v>4</v>
      </c>
      <c r="C260" s="115" t="str">
        <f t="shared" ref="C260:C267" si="47">IF(B260=4,"dec",IF(B260=1,"Mar", IF(B260=2,"June",IF(B260=3,"Sep",""))))&amp;YEAR(A260)</f>
        <v>dec2021</v>
      </c>
      <c r="D260" s="115">
        <f t="shared" ref="D260:D267" si="48">DATEVALUE(C260)</f>
        <v>44531</v>
      </c>
      <c r="J260" s="154"/>
      <c r="K260" s="175">
        <v>1080.8420526863076</v>
      </c>
      <c r="L260" s="175">
        <v>2441.6426169977685</v>
      </c>
      <c r="M260" s="175">
        <v>331.38034257172478</v>
      </c>
      <c r="N260" s="175">
        <v>447.04178739820998</v>
      </c>
      <c r="O260" s="175">
        <v>299.24940022358317</v>
      </c>
      <c r="P260" s="225">
        <f t="shared" si="45"/>
        <v>4600.1561998775942</v>
      </c>
    </row>
    <row r="261" spans="1:16">
      <c r="A261" s="228">
        <v>44501</v>
      </c>
      <c r="B261" s="137">
        <f t="shared" si="46"/>
        <v>4</v>
      </c>
      <c r="C261" s="115" t="str">
        <f t="shared" si="47"/>
        <v>dec2021</v>
      </c>
      <c r="D261" s="115">
        <f t="shared" si="48"/>
        <v>44531</v>
      </c>
      <c r="J261" s="154"/>
      <c r="K261" s="175">
        <v>1119.7628075364478</v>
      </c>
      <c r="L261" s="175">
        <v>2259.7194292762865</v>
      </c>
      <c r="M261" s="175">
        <v>310.51309674812143</v>
      </c>
      <c r="N261" s="175">
        <v>429.15149799600016</v>
      </c>
      <c r="O261" s="175">
        <v>305.69735770857227</v>
      </c>
      <c r="P261" s="225">
        <f t="shared" si="45"/>
        <v>4424.8441892654273</v>
      </c>
    </row>
    <row r="262" spans="1:16">
      <c r="A262" s="228">
        <v>44531</v>
      </c>
      <c r="B262" s="137">
        <f t="shared" si="46"/>
        <v>4</v>
      </c>
      <c r="C262" s="115" t="str">
        <f t="shared" si="47"/>
        <v>dec2021</v>
      </c>
      <c r="D262" s="115">
        <f t="shared" si="48"/>
        <v>44531</v>
      </c>
      <c r="J262" s="154"/>
      <c r="K262" s="175">
        <v>952.17904749697971</v>
      </c>
      <c r="L262" s="175">
        <v>1871.1196995814787</v>
      </c>
      <c r="M262" s="175">
        <v>301.32808932674538</v>
      </c>
      <c r="N262" s="175">
        <v>391.16646733469599</v>
      </c>
      <c r="O262" s="175">
        <v>283.33507927166744</v>
      </c>
      <c r="P262" s="225">
        <f t="shared" si="45"/>
        <v>3799.1283830115672</v>
      </c>
    </row>
    <row r="263" spans="1:16">
      <c r="A263" s="228">
        <v>44562</v>
      </c>
      <c r="B263" s="137">
        <f t="shared" si="46"/>
        <v>1</v>
      </c>
      <c r="C263" s="115" t="str">
        <f t="shared" si="47"/>
        <v>Mar2022</v>
      </c>
      <c r="D263" s="115">
        <f t="shared" si="48"/>
        <v>44621</v>
      </c>
      <c r="J263" s="154"/>
      <c r="K263" s="175">
        <v>893.25463109212274</v>
      </c>
      <c r="L263" s="175">
        <v>1806.0484755262198</v>
      </c>
      <c r="M263" s="175">
        <v>203.23069990362669</v>
      </c>
      <c r="N263" s="175">
        <v>292.67550425364504</v>
      </c>
      <c r="O263" s="175">
        <v>203.00115784108064</v>
      </c>
      <c r="P263" s="225">
        <f t="shared" si="45"/>
        <v>3398.2104686166954</v>
      </c>
    </row>
    <row r="264" spans="1:16">
      <c r="A264" s="228">
        <v>44593</v>
      </c>
      <c r="B264" s="137">
        <f t="shared" si="46"/>
        <v>1</v>
      </c>
      <c r="C264" s="115" t="str">
        <f t="shared" si="47"/>
        <v>Mar2022</v>
      </c>
      <c r="D264" s="115">
        <f t="shared" si="48"/>
        <v>44621</v>
      </c>
      <c r="J264" s="154"/>
      <c r="K264" s="175">
        <v>1041.5706262484316</v>
      </c>
      <c r="L264" s="175">
        <v>2271.3789251357134</v>
      </c>
      <c r="M264" s="175">
        <v>261.511354063743</v>
      </c>
      <c r="N264" s="175">
        <v>350.06145809174694</v>
      </c>
      <c r="O264" s="175">
        <v>249.64154785334227</v>
      </c>
      <c r="P264" s="225">
        <f t="shared" si="45"/>
        <v>4174.1639113929768</v>
      </c>
    </row>
    <row r="265" spans="1:16">
      <c r="A265" s="228">
        <v>44621</v>
      </c>
      <c r="B265" s="137">
        <f t="shared" si="46"/>
        <v>1</v>
      </c>
      <c r="C265" s="115" t="str">
        <f t="shared" si="47"/>
        <v>Mar2022</v>
      </c>
      <c r="D265" s="115">
        <f t="shared" si="48"/>
        <v>44621</v>
      </c>
      <c r="J265" s="154"/>
      <c r="K265" s="175">
        <v>1143.5430538648704</v>
      </c>
      <c r="L265" s="175">
        <v>2345.753713188964</v>
      </c>
      <c r="M265" s="175">
        <v>304.23038703480023</v>
      </c>
      <c r="N265" s="175">
        <v>393.11645948729517</v>
      </c>
      <c r="O265" s="175">
        <v>270.56474948663839</v>
      </c>
      <c r="P265" s="225">
        <f t="shared" si="45"/>
        <v>4457.2083630625675</v>
      </c>
    </row>
    <row r="266" spans="1:16">
      <c r="A266" s="228">
        <v>44652</v>
      </c>
      <c r="B266" s="137">
        <f t="shared" si="46"/>
        <v>2</v>
      </c>
      <c r="C266" s="115" t="str">
        <f t="shared" si="47"/>
        <v>June2022</v>
      </c>
      <c r="D266" s="115">
        <f t="shared" si="48"/>
        <v>44713</v>
      </c>
      <c r="J266" s="154"/>
      <c r="K266" s="175">
        <v>1053.4196273677353</v>
      </c>
      <c r="L266" s="175">
        <v>2237.5821566196951</v>
      </c>
      <c r="M266" s="175">
        <v>281.07239261429521</v>
      </c>
      <c r="N266" s="175">
        <v>360.7897488630328</v>
      </c>
      <c r="O266" s="175">
        <v>265.72040103107878</v>
      </c>
      <c r="P266" s="225">
        <f t="shared" si="45"/>
        <v>4198.5843264958366</v>
      </c>
    </row>
    <row r="267" spans="1:16">
      <c r="A267" s="228">
        <v>44682</v>
      </c>
      <c r="B267" s="137">
        <f t="shared" si="46"/>
        <v>2</v>
      </c>
      <c r="C267" s="115" t="str">
        <f t="shared" si="47"/>
        <v>June2022</v>
      </c>
      <c r="D267" s="115">
        <f t="shared" si="48"/>
        <v>44713</v>
      </c>
      <c r="J267" s="154"/>
      <c r="K267" s="175">
        <v>1188.9379982475102</v>
      </c>
      <c r="L267" s="175">
        <v>2470.706945114262</v>
      </c>
      <c r="M267" s="175">
        <v>323.78403988001401</v>
      </c>
      <c r="N267" s="175">
        <v>436.83570454853015</v>
      </c>
      <c r="O267" s="175">
        <v>302.13977711986843</v>
      </c>
      <c r="P267" s="225">
        <f t="shared" si="45"/>
        <v>4722.4044649101843</v>
      </c>
    </row>
    <row r="268" spans="1:16">
      <c r="A268" s="229">
        <v>44713</v>
      </c>
      <c r="B268" s="137">
        <f t="shared" ref="B268:B304" si="49">MONTH(MONTH(A268)&amp;0)</f>
        <v>2</v>
      </c>
      <c r="C268" s="115" t="str">
        <f t="shared" ref="C268:C304" si="50">IF(B268=4,"dec",IF(B268=1,"Mar", IF(B268=2,"June",IF(B268=3,"Sep",""))))&amp;YEAR(A268)</f>
        <v>June2022</v>
      </c>
      <c r="D268" s="160">
        <f t="shared" ref="D268:D304" si="51">DATEVALUE(C268)</f>
        <v>44713</v>
      </c>
      <c r="J268" s="154"/>
      <c r="K268" s="175">
        <v>1109.8472878452719</v>
      </c>
      <c r="L268" s="175">
        <v>2258.5690118217326</v>
      </c>
      <c r="M268" s="175">
        <v>312.48258062580567</v>
      </c>
      <c r="N268" s="175">
        <v>424.164050817977</v>
      </c>
      <c r="O268" s="175">
        <v>300.20983795327083</v>
      </c>
      <c r="P268" s="225">
        <f t="shared" si="45"/>
        <v>4405.2727690640586</v>
      </c>
    </row>
    <row r="269" spans="1:16">
      <c r="A269" s="229">
        <v>44743</v>
      </c>
      <c r="B269" s="137">
        <f t="shared" si="49"/>
        <v>3</v>
      </c>
      <c r="C269" s="115" t="str">
        <f t="shared" si="50"/>
        <v>Sep2022</v>
      </c>
      <c r="D269" s="160">
        <f t="shared" si="51"/>
        <v>44805</v>
      </c>
      <c r="J269" s="154"/>
      <c r="K269" s="175">
        <v>1161.3170943751895</v>
      </c>
      <c r="L269" s="175">
        <v>2346.6379151353972</v>
      </c>
      <c r="M269" s="175">
        <v>350.81228685262153</v>
      </c>
      <c r="N269" s="175">
        <v>412.38788385907264</v>
      </c>
      <c r="O269" s="175">
        <v>304.18959992643516</v>
      </c>
      <c r="P269" s="225">
        <f t="shared" si="45"/>
        <v>4575.3447801487164</v>
      </c>
    </row>
    <row r="270" spans="1:16">
      <c r="A270" s="229">
        <v>44774</v>
      </c>
      <c r="B270" s="137">
        <f t="shared" si="49"/>
        <v>3</v>
      </c>
      <c r="C270" s="115" t="str">
        <f t="shared" si="50"/>
        <v>Sep2022</v>
      </c>
      <c r="D270" s="160">
        <f t="shared" si="51"/>
        <v>44805</v>
      </c>
      <c r="J270" s="154"/>
      <c r="K270" s="175">
        <v>1148.9474776743366</v>
      </c>
      <c r="L270" s="175">
        <v>2412.4515283303917</v>
      </c>
      <c r="M270" s="175">
        <v>333.44675151659311</v>
      </c>
      <c r="N270" s="175">
        <v>375.46150039107556</v>
      </c>
      <c r="O270" s="175">
        <v>324.88574192022162</v>
      </c>
      <c r="P270" s="225">
        <f t="shared" si="45"/>
        <v>4595.1929998326177</v>
      </c>
    </row>
    <row r="271" spans="1:16">
      <c r="A271" s="229">
        <v>44805</v>
      </c>
      <c r="B271" s="137">
        <f t="shared" si="49"/>
        <v>3</v>
      </c>
      <c r="C271" s="115" t="str">
        <f t="shared" si="50"/>
        <v>Sep2022</v>
      </c>
      <c r="D271" s="160">
        <f t="shared" si="51"/>
        <v>44805</v>
      </c>
      <c r="J271" s="154"/>
      <c r="K271" s="175">
        <v>1114.3503080927644</v>
      </c>
      <c r="L271" s="175">
        <v>2282.0326381782907</v>
      </c>
      <c r="M271" s="175">
        <v>335.56680849966506</v>
      </c>
      <c r="N271" s="175">
        <v>487.6408001604114</v>
      </c>
      <c r="O271" s="175">
        <v>307.89062637210571</v>
      </c>
      <c r="P271" s="225">
        <f t="shared" si="45"/>
        <v>4527.4811813032375</v>
      </c>
    </row>
    <row r="272" spans="1:16">
      <c r="A272" s="229">
        <v>44835</v>
      </c>
      <c r="B272" s="137">
        <f t="shared" si="49"/>
        <v>4</v>
      </c>
      <c r="C272" s="115" t="str">
        <f t="shared" si="50"/>
        <v>dec2022</v>
      </c>
      <c r="D272" s="160">
        <f t="shared" si="51"/>
        <v>44896</v>
      </c>
      <c r="J272" s="154"/>
      <c r="K272" s="175">
        <v>1091.855798388488</v>
      </c>
      <c r="L272" s="175">
        <v>2463.2341026288482</v>
      </c>
      <c r="M272" s="175">
        <v>333.48898323922151</v>
      </c>
      <c r="N272" s="175">
        <v>447.04178739820998</v>
      </c>
      <c r="O272" s="175">
        <v>301.35614160429179</v>
      </c>
      <c r="P272" s="225">
        <f t="shared" si="45"/>
        <v>4636.9768132590598</v>
      </c>
    </row>
    <row r="273" spans="1:16">
      <c r="A273" s="229">
        <v>44866</v>
      </c>
      <c r="B273" s="137">
        <f t="shared" si="49"/>
        <v>4</v>
      </c>
      <c r="C273" s="115" t="str">
        <f t="shared" si="50"/>
        <v>dec2022</v>
      </c>
      <c r="D273" s="160">
        <f t="shared" si="51"/>
        <v>44896</v>
      </c>
      <c r="J273" s="154"/>
      <c r="K273" s="175">
        <v>1130.3618976376556</v>
      </c>
      <c r="L273" s="175">
        <v>2280.4375651379987</v>
      </c>
      <c r="M273" s="175">
        <v>312.54233622327394</v>
      </c>
      <c r="N273" s="175">
        <v>429.15149799600016</v>
      </c>
      <c r="O273" s="175">
        <v>308.02263523947875</v>
      </c>
      <c r="P273" s="225">
        <f t="shared" si="45"/>
        <v>4460.515932234407</v>
      </c>
    </row>
    <row r="274" spans="1:16">
      <c r="A274" s="229">
        <v>44896</v>
      </c>
      <c r="B274" s="137">
        <f t="shared" si="49"/>
        <v>4</v>
      </c>
      <c r="C274" s="115" t="str">
        <f t="shared" si="50"/>
        <v>dec2022</v>
      </c>
      <c r="D274" s="160">
        <f t="shared" si="51"/>
        <v>44896</v>
      </c>
      <c r="J274" s="154"/>
      <c r="K274" s="175">
        <v>962.4831471593908</v>
      </c>
      <c r="L274" s="175">
        <v>1891.413919902679</v>
      </c>
      <c r="M274" s="175">
        <v>303.30079883807741</v>
      </c>
      <c r="N274" s="175">
        <v>391.16646733469599</v>
      </c>
      <c r="O274" s="175">
        <v>285.82148201576069</v>
      </c>
      <c r="P274" s="225">
        <f t="shared" si="45"/>
        <v>3834.1858152506038</v>
      </c>
    </row>
    <row r="275" spans="1:16">
      <c r="A275" s="229">
        <v>44927</v>
      </c>
      <c r="B275" s="137">
        <f t="shared" si="49"/>
        <v>1</v>
      </c>
      <c r="C275" s="115" t="str">
        <f t="shared" si="50"/>
        <v>Mar2023</v>
      </c>
      <c r="D275" s="160">
        <f t="shared" si="51"/>
        <v>44986</v>
      </c>
      <c r="J275" s="154"/>
      <c r="K275" s="175">
        <v>903.46738533832195</v>
      </c>
      <c r="L275" s="175">
        <v>1826.048658878728</v>
      </c>
      <c r="M275" s="175">
        <v>205.18582733110983</v>
      </c>
      <c r="N275" s="175">
        <v>292.67550425364504</v>
      </c>
      <c r="O275" s="175">
        <v>205.10559030148863</v>
      </c>
      <c r="P275" s="225">
        <f t="shared" si="45"/>
        <v>3432.4829661032936</v>
      </c>
    </row>
    <row r="276" spans="1:16">
      <c r="A276" s="229">
        <v>44958</v>
      </c>
      <c r="B276" s="137">
        <f t="shared" si="49"/>
        <v>1</v>
      </c>
      <c r="C276" s="115" t="str">
        <f t="shared" si="50"/>
        <v>Mar2023</v>
      </c>
      <c r="D276" s="160">
        <f t="shared" si="51"/>
        <v>44986</v>
      </c>
      <c r="J276" s="154"/>
      <c r="K276" s="175">
        <v>1051.9183756376769</v>
      </c>
      <c r="L276" s="175">
        <v>2291.7043884341092</v>
      </c>
      <c r="M276" s="175">
        <v>263.49215430049912</v>
      </c>
      <c r="N276" s="175">
        <v>350.06145809174694</v>
      </c>
      <c r="O276" s="175">
        <v>251.95569184766123</v>
      </c>
      <c r="P276" s="225">
        <f t="shared" si="45"/>
        <v>4209.1320683116937</v>
      </c>
    </row>
    <row r="277" spans="1:16">
      <c r="A277" s="229">
        <v>44986</v>
      </c>
      <c r="B277" s="137">
        <f t="shared" si="49"/>
        <v>1</v>
      </c>
      <c r="C277" s="115" t="str">
        <f t="shared" si="50"/>
        <v>Mar2023</v>
      </c>
      <c r="D277" s="160">
        <f t="shared" si="51"/>
        <v>44986</v>
      </c>
      <c r="J277" s="154"/>
      <c r="K277" s="175">
        <v>1154.2100556041194</v>
      </c>
      <c r="L277" s="175">
        <v>2366.808045559992</v>
      </c>
      <c r="M277" s="175">
        <v>306.27208472733247</v>
      </c>
      <c r="N277" s="175">
        <v>393.11645948729517</v>
      </c>
      <c r="O277" s="175">
        <v>273.489291750733</v>
      </c>
      <c r="P277" s="225">
        <f t="shared" si="45"/>
        <v>4493.8959371294723</v>
      </c>
    </row>
    <row r="278" spans="1:16">
      <c r="A278" s="229">
        <v>45017</v>
      </c>
      <c r="B278" s="137">
        <f t="shared" si="49"/>
        <v>2</v>
      </c>
      <c r="C278" s="115" t="str">
        <f t="shared" si="50"/>
        <v>June2023</v>
      </c>
      <c r="D278" s="160">
        <f t="shared" si="51"/>
        <v>45078</v>
      </c>
      <c r="J278" s="154"/>
      <c r="K278" s="175">
        <v>1064.3911801565473</v>
      </c>
      <c r="L278" s="175">
        <v>2259.1561581588562</v>
      </c>
      <c r="M278" s="175">
        <v>283.17218994534716</v>
      </c>
      <c r="N278" s="175">
        <v>360.7897488630328</v>
      </c>
      <c r="O278" s="175">
        <v>269.67329081243707</v>
      </c>
      <c r="P278" s="225">
        <f t="shared" si="45"/>
        <v>4237.1825679362209</v>
      </c>
    </row>
    <row r="279" spans="1:16">
      <c r="A279" s="229">
        <v>45047</v>
      </c>
      <c r="B279" s="137">
        <f t="shared" si="49"/>
        <v>2</v>
      </c>
      <c r="C279" s="115" t="str">
        <f t="shared" si="50"/>
        <v>June2023</v>
      </c>
      <c r="D279" s="160">
        <f t="shared" si="51"/>
        <v>45078</v>
      </c>
      <c r="J279" s="154"/>
      <c r="K279" s="175">
        <v>1200.0959519129233</v>
      </c>
      <c r="L279" s="175">
        <v>2492.7533900706194</v>
      </c>
      <c r="M279" s="175">
        <v>325.91935094629736</v>
      </c>
      <c r="N279" s="175">
        <v>436.83570454853015</v>
      </c>
      <c r="O279" s="175">
        <v>305.79806782095221</v>
      </c>
      <c r="P279" s="225">
        <f t="shared" si="45"/>
        <v>4761.402465299323</v>
      </c>
    </row>
    <row r="280" spans="1:16">
      <c r="A280" s="229">
        <v>45078</v>
      </c>
      <c r="B280" s="137">
        <f t="shared" si="49"/>
        <v>2</v>
      </c>
      <c r="C280" s="115" t="str">
        <f t="shared" si="50"/>
        <v>June2023</v>
      </c>
      <c r="D280" s="160">
        <f t="shared" si="51"/>
        <v>45078</v>
      </c>
      <c r="J280" s="154"/>
      <c r="K280" s="175">
        <v>1121.0697156466117</v>
      </c>
      <c r="L280" s="175">
        <v>2280.7709666283986</v>
      </c>
      <c r="M280" s="175">
        <v>314.63010764149101</v>
      </c>
      <c r="N280" s="175">
        <v>424.164050817977</v>
      </c>
      <c r="O280" s="175">
        <v>303.16363120247831</v>
      </c>
      <c r="P280" s="225">
        <f t="shared" si="45"/>
        <v>4443.798471936957</v>
      </c>
    </row>
    <row r="281" spans="1:16">
      <c r="A281" s="229">
        <v>45108</v>
      </c>
      <c r="B281" s="137">
        <f t="shared" si="49"/>
        <v>3</v>
      </c>
      <c r="C281" s="115" t="str">
        <f t="shared" si="50"/>
        <v>Sep2023</v>
      </c>
      <c r="D281" s="160">
        <f t="shared" si="51"/>
        <v>45170</v>
      </c>
      <c r="J281" s="154"/>
      <c r="K281" s="175">
        <v>1172.565220185616</v>
      </c>
      <c r="L281" s="175">
        <v>2368.8558788446589</v>
      </c>
      <c r="M281" s="175">
        <v>352.96462484526467</v>
      </c>
      <c r="N281" s="175">
        <v>412.38788385907264</v>
      </c>
      <c r="O281" s="175">
        <v>306.4275198668193</v>
      </c>
      <c r="P281" s="225">
        <f t="shared" ref="P281:P316" si="52">K281+L281+M281+N281+O281</f>
        <v>4613.2011276014318</v>
      </c>
    </row>
    <row r="282" spans="1:16">
      <c r="A282" s="229">
        <v>45139</v>
      </c>
      <c r="B282" s="137">
        <f t="shared" si="49"/>
        <v>3</v>
      </c>
      <c r="C282" s="115" t="str">
        <f t="shared" si="50"/>
        <v>Sep2023</v>
      </c>
      <c r="D282" s="160">
        <f t="shared" si="51"/>
        <v>45170</v>
      </c>
      <c r="J282" s="154"/>
      <c r="K282" s="175">
        <v>1160.2749038269483</v>
      </c>
      <c r="L282" s="175">
        <v>2434.9224045352198</v>
      </c>
      <c r="M282" s="175">
        <v>335.61414635060282</v>
      </c>
      <c r="N282" s="175">
        <v>375.46150039107556</v>
      </c>
      <c r="O282" s="175">
        <v>327.34817910610985</v>
      </c>
      <c r="P282" s="225">
        <f t="shared" si="52"/>
        <v>4633.6211342099559</v>
      </c>
    </row>
    <row r="283" spans="1:16">
      <c r="A283" s="229">
        <v>45170</v>
      </c>
      <c r="B283" s="137">
        <f t="shared" si="49"/>
        <v>3</v>
      </c>
      <c r="C283" s="115" t="str">
        <f t="shared" si="50"/>
        <v>Sep2023</v>
      </c>
      <c r="D283" s="160">
        <f t="shared" si="51"/>
        <v>45170</v>
      </c>
      <c r="J283" s="154"/>
      <c r="K283" s="175">
        <v>1125.9072985027285</v>
      </c>
      <c r="L283" s="175">
        <v>2304.9410459307883</v>
      </c>
      <c r="M283" s="175">
        <v>337.77798772187305</v>
      </c>
      <c r="N283" s="175">
        <v>487.6408001604114</v>
      </c>
      <c r="O283" s="175">
        <v>310.73547877487584</v>
      </c>
      <c r="P283" s="225">
        <f t="shared" si="52"/>
        <v>4567.0026110906774</v>
      </c>
    </row>
    <row r="284" spans="1:16">
      <c r="A284" s="229">
        <v>45200</v>
      </c>
      <c r="B284" s="137">
        <f t="shared" si="49"/>
        <v>4</v>
      </c>
      <c r="C284" s="115" t="str">
        <f t="shared" si="50"/>
        <v>dec2023</v>
      </c>
      <c r="D284" s="160">
        <f t="shared" si="51"/>
        <v>45261</v>
      </c>
      <c r="J284" s="154"/>
      <c r="K284" s="175">
        <v>1103.7901052316445</v>
      </c>
      <c r="L284" s="175">
        <v>2486.8988288690239</v>
      </c>
      <c r="M284" s="175">
        <v>335.77219220817665</v>
      </c>
      <c r="N284" s="175">
        <v>447.04178739820998</v>
      </c>
      <c r="O284" s="175">
        <v>304.28114212815234</v>
      </c>
      <c r="P284" s="225">
        <f t="shared" si="52"/>
        <v>4677.7840558352063</v>
      </c>
    </row>
    <row r="285" spans="1:16">
      <c r="A285" s="229">
        <v>45231</v>
      </c>
      <c r="B285" s="137">
        <f t="shared" si="49"/>
        <v>4</v>
      </c>
      <c r="C285" s="115" t="str">
        <f t="shared" si="50"/>
        <v>dec2023</v>
      </c>
      <c r="D285" s="160">
        <f t="shared" si="51"/>
        <v>45261</v>
      </c>
      <c r="J285" s="154"/>
      <c r="K285" s="175">
        <v>1142.6248607043069</v>
      </c>
      <c r="L285" s="175">
        <v>2304.814216337611</v>
      </c>
      <c r="M285" s="175">
        <v>314.88827612803675</v>
      </c>
      <c r="N285" s="175">
        <v>429.15149799600016</v>
      </c>
      <c r="O285" s="175">
        <v>311.03713275557629</v>
      </c>
      <c r="P285" s="225">
        <f t="shared" si="52"/>
        <v>4502.5159839215303</v>
      </c>
    </row>
    <row r="286" spans="1:16">
      <c r="A286" s="229">
        <v>45261</v>
      </c>
      <c r="B286" s="137">
        <f t="shared" si="49"/>
        <v>4</v>
      </c>
      <c r="C286" s="115" t="str">
        <f t="shared" si="50"/>
        <v>dec2023</v>
      </c>
      <c r="D286" s="160">
        <f t="shared" si="51"/>
        <v>45261</v>
      </c>
      <c r="J286" s="154"/>
      <c r="K286" s="175">
        <v>974.75289511225708</v>
      </c>
      <c r="L286" s="175">
        <v>1915.7694137952824</v>
      </c>
      <c r="M286" s="175">
        <v>305.64795259105216</v>
      </c>
      <c r="N286" s="175">
        <v>391.16646733469599</v>
      </c>
      <c r="O286" s="175">
        <v>289.07116464291539</v>
      </c>
      <c r="P286" s="225">
        <f t="shared" si="52"/>
        <v>3876.4078934762028</v>
      </c>
    </row>
    <row r="287" spans="1:16">
      <c r="A287" s="229">
        <v>45292</v>
      </c>
      <c r="B287" s="137">
        <f t="shared" si="49"/>
        <v>1</v>
      </c>
      <c r="C287" s="115" t="str">
        <f t="shared" si="50"/>
        <v>Mar2024</v>
      </c>
      <c r="D287" s="160">
        <f t="shared" si="51"/>
        <v>45352</v>
      </c>
      <c r="J287" s="154"/>
      <c r="K287" s="175">
        <v>915.27182079907413</v>
      </c>
      <c r="L287" s="175">
        <v>1849.5129116252429</v>
      </c>
      <c r="M287" s="175">
        <v>207.44396192834202</v>
      </c>
      <c r="N287" s="175">
        <v>292.67550425364504</v>
      </c>
      <c r="O287" s="175">
        <v>208.83248085473136</v>
      </c>
      <c r="P287" s="225">
        <f t="shared" si="52"/>
        <v>3473.7366794610357</v>
      </c>
    </row>
    <row r="288" spans="1:16">
      <c r="A288" s="229">
        <v>45323</v>
      </c>
      <c r="B288" s="137">
        <f t="shared" si="49"/>
        <v>1</v>
      </c>
      <c r="C288" s="115" t="str">
        <f t="shared" si="50"/>
        <v>Mar2024</v>
      </c>
      <c r="D288" s="160">
        <f t="shared" si="51"/>
        <v>45352</v>
      </c>
      <c r="J288" s="154"/>
      <c r="K288" s="175">
        <v>1062.6890433955464</v>
      </c>
      <c r="L288" s="175">
        <v>2313.1388475233753</v>
      </c>
      <c r="M288" s="175">
        <v>265.55261856369248</v>
      </c>
      <c r="N288" s="175">
        <v>350.06145809174694</v>
      </c>
      <c r="O288" s="175">
        <v>255.3064376174961</v>
      </c>
      <c r="P288" s="225">
        <f t="shared" si="52"/>
        <v>4246.7484051918564</v>
      </c>
    </row>
    <row r="289" spans="1:16">
      <c r="A289" s="229">
        <v>45352</v>
      </c>
      <c r="B289" s="137">
        <f t="shared" si="49"/>
        <v>1</v>
      </c>
      <c r="C289" s="115" t="str">
        <f t="shared" si="50"/>
        <v>Mar2024</v>
      </c>
      <c r="D289" s="160">
        <f t="shared" si="51"/>
        <v>45352</v>
      </c>
      <c r="J289" s="154"/>
      <c r="K289" s="175">
        <v>1163.4358097289423</v>
      </c>
      <c r="L289" s="175">
        <v>2385.1485680487649</v>
      </c>
      <c r="M289" s="175">
        <v>308.03718277661449</v>
      </c>
      <c r="N289" s="175">
        <v>393.11645948729517</v>
      </c>
      <c r="O289" s="175">
        <v>275.96158283053802</v>
      </c>
      <c r="P289" s="225">
        <f t="shared" si="52"/>
        <v>4525.6996028721542</v>
      </c>
    </row>
    <row r="290" spans="1:16">
      <c r="A290" s="229">
        <v>45383</v>
      </c>
      <c r="B290" s="137">
        <f t="shared" si="49"/>
        <v>2</v>
      </c>
      <c r="C290" s="115" t="str">
        <f t="shared" si="50"/>
        <v>June2024</v>
      </c>
      <c r="D290" s="160">
        <f t="shared" si="51"/>
        <v>45444</v>
      </c>
      <c r="J290" s="154"/>
      <c r="K290" s="175">
        <v>1072.3102093523794</v>
      </c>
      <c r="L290" s="175">
        <v>2274.939767740485</v>
      </c>
      <c r="M290" s="175">
        <v>284.68745157402878</v>
      </c>
      <c r="N290" s="175">
        <v>360.7897488630328</v>
      </c>
      <c r="O290" s="175">
        <v>271.19936542589954</v>
      </c>
      <c r="P290" s="225">
        <f t="shared" si="52"/>
        <v>4263.9265429558254</v>
      </c>
    </row>
    <row r="291" spans="1:16">
      <c r="A291" s="229">
        <v>45413</v>
      </c>
      <c r="B291" s="137">
        <f t="shared" si="49"/>
        <v>2</v>
      </c>
      <c r="C291" s="115" t="str">
        <f t="shared" si="50"/>
        <v>June2024</v>
      </c>
      <c r="D291" s="160">
        <f t="shared" si="51"/>
        <v>45444</v>
      </c>
      <c r="J291" s="154"/>
      <c r="K291" s="175">
        <v>1207.6667489204219</v>
      </c>
      <c r="L291" s="175">
        <v>2507.8369207163473</v>
      </c>
      <c r="M291" s="175">
        <v>327.36798410841749</v>
      </c>
      <c r="N291" s="175">
        <v>436.83570454853015</v>
      </c>
      <c r="O291" s="175">
        <v>307.31525377754826</v>
      </c>
      <c r="P291" s="225">
        <f t="shared" si="52"/>
        <v>4787.0226120712659</v>
      </c>
    </row>
    <row r="292" spans="1:16">
      <c r="A292" s="229">
        <v>45444</v>
      </c>
      <c r="B292" s="137">
        <f t="shared" si="49"/>
        <v>2</v>
      </c>
      <c r="C292" s="115" t="str">
        <f t="shared" si="50"/>
        <v>June2024</v>
      </c>
      <c r="D292" s="160">
        <f t="shared" si="51"/>
        <v>45444</v>
      </c>
      <c r="J292" s="154"/>
      <c r="K292" s="175">
        <v>1129.4760925079718</v>
      </c>
      <c r="L292" s="175">
        <v>2297.4944185324939</v>
      </c>
      <c r="M292" s="175">
        <v>316.2383879655664</v>
      </c>
      <c r="N292" s="175">
        <v>424.164050817977</v>
      </c>
      <c r="O292" s="175">
        <v>305.20012590824001</v>
      </c>
      <c r="P292" s="225">
        <f t="shared" si="52"/>
        <v>4472.573075732249</v>
      </c>
    </row>
    <row r="293" spans="1:16">
      <c r="A293" s="229">
        <v>45474</v>
      </c>
      <c r="B293" s="137">
        <f t="shared" si="49"/>
        <v>3</v>
      </c>
      <c r="C293" s="115" t="str">
        <f t="shared" si="50"/>
        <v>Sep2024</v>
      </c>
      <c r="D293" s="160">
        <f t="shared" si="51"/>
        <v>45536</v>
      </c>
      <c r="J293" s="154"/>
      <c r="K293" s="175">
        <v>1181.9532343274716</v>
      </c>
      <c r="L293" s="175">
        <v>2387.5493461466694</v>
      </c>
      <c r="M293" s="175">
        <v>354.76047200045144</v>
      </c>
      <c r="N293" s="175">
        <v>412.38788385907264</v>
      </c>
      <c r="O293" s="175">
        <v>308.8749341006224</v>
      </c>
      <c r="P293" s="225">
        <f t="shared" si="52"/>
        <v>4645.5258704342868</v>
      </c>
    </row>
    <row r="294" spans="1:16">
      <c r="A294" s="229">
        <v>45505</v>
      </c>
      <c r="B294" s="137">
        <f t="shared" si="49"/>
        <v>3</v>
      </c>
      <c r="C294" s="115" t="str">
        <f t="shared" si="50"/>
        <v>Sep2024</v>
      </c>
      <c r="D294" s="160">
        <f t="shared" si="51"/>
        <v>45536</v>
      </c>
      <c r="J294" s="154"/>
      <c r="K294" s="175">
        <v>1169.4619094269931</v>
      </c>
      <c r="L294" s="175">
        <v>2453.1938398363113</v>
      </c>
      <c r="M294" s="175">
        <v>337.37151338229353</v>
      </c>
      <c r="N294" s="175">
        <v>375.46150039107556</v>
      </c>
      <c r="O294" s="175">
        <v>329.71749895850587</v>
      </c>
      <c r="P294" s="225">
        <f t="shared" si="52"/>
        <v>4665.2062619951794</v>
      </c>
    </row>
    <row r="295" spans="1:16">
      <c r="A295" s="229">
        <v>45536</v>
      </c>
      <c r="B295" s="137">
        <f t="shared" si="49"/>
        <v>3</v>
      </c>
      <c r="C295" s="115" t="str">
        <f t="shared" si="50"/>
        <v>Sep2024</v>
      </c>
      <c r="D295" s="160">
        <f t="shared" si="51"/>
        <v>45536</v>
      </c>
      <c r="J295" s="154"/>
      <c r="K295" s="175">
        <v>1133.0920981587813</v>
      </c>
      <c r="L295" s="175">
        <v>2319.238634967599</v>
      </c>
      <c r="M295" s="175">
        <v>339.1525984786241</v>
      </c>
      <c r="N295" s="175">
        <v>487.6408001604114</v>
      </c>
      <c r="O295" s="175">
        <v>312.64474224345821</v>
      </c>
      <c r="P295" s="225">
        <f t="shared" si="52"/>
        <v>4591.7688740088743</v>
      </c>
    </row>
    <row r="296" spans="1:16">
      <c r="A296" s="229">
        <v>45566</v>
      </c>
      <c r="B296" s="137">
        <f t="shared" si="49"/>
        <v>4</v>
      </c>
      <c r="C296" s="115" t="str">
        <f t="shared" si="50"/>
        <v>dec2024</v>
      </c>
      <c r="D296" s="160">
        <f t="shared" si="51"/>
        <v>45627</v>
      </c>
      <c r="J296" s="154"/>
      <c r="K296" s="175">
        <v>1107.8025498523489</v>
      </c>
      <c r="L296" s="175">
        <v>2494.914345192888</v>
      </c>
      <c r="M296" s="175">
        <v>336.54038796824221</v>
      </c>
      <c r="N296" s="175">
        <v>447.04178739820998</v>
      </c>
      <c r="O296" s="175">
        <v>305.69527608374273</v>
      </c>
      <c r="P296" s="225">
        <f t="shared" si="52"/>
        <v>4691.9943464954322</v>
      </c>
    </row>
    <row r="297" spans="1:16">
      <c r="A297" s="229">
        <v>45597</v>
      </c>
      <c r="B297" s="137">
        <f t="shared" si="49"/>
        <v>4</v>
      </c>
      <c r="C297" s="115" t="str">
        <f t="shared" si="50"/>
        <v>dec2024</v>
      </c>
      <c r="D297" s="160">
        <f t="shared" si="51"/>
        <v>45627</v>
      </c>
      <c r="J297" s="154"/>
      <c r="K297" s="175">
        <v>1143.7721768477847</v>
      </c>
      <c r="L297" s="175">
        <v>2307.1246076786592</v>
      </c>
      <c r="M297" s="175">
        <v>315.10878213996773</v>
      </c>
      <c r="N297" s="175">
        <v>429.15149799600016</v>
      </c>
      <c r="O297" s="175">
        <v>311.7123706458143</v>
      </c>
      <c r="P297" s="225">
        <f t="shared" si="52"/>
        <v>4506.8694353082265</v>
      </c>
    </row>
    <row r="298" spans="1:16">
      <c r="A298" s="229">
        <v>45627</v>
      </c>
      <c r="B298" s="137">
        <f t="shared" si="49"/>
        <v>4</v>
      </c>
      <c r="C298" s="115" t="str">
        <f t="shared" si="50"/>
        <v>dec2024</v>
      </c>
      <c r="D298" s="160">
        <f t="shared" si="51"/>
        <v>45627</v>
      </c>
      <c r="J298" s="154"/>
      <c r="K298" s="175">
        <v>974.4822460524058</v>
      </c>
      <c r="L298" s="175">
        <v>1915.2725086081705</v>
      </c>
      <c r="M298" s="175">
        <v>305.59738018115377</v>
      </c>
      <c r="N298" s="175">
        <v>391.16646733469599</v>
      </c>
      <c r="O298" s="175">
        <v>289.09384942626122</v>
      </c>
      <c r="P298" s="225">
        <f t="shared" si="52"/>
        <v>3875.6124516026875</v>
      </c>
    </row>
    <row r="299" spans="1:16">
      <c r="A299" s="229">
        <v>45658</v>
      </c>
      <c r="B299" s="137">
        <f t="shared" si="49"/>
        <v>1</v>
      </c>
      <c r="C299" s="115" t="str">
        <f t="shared" si="50"/>
        <v>Mar2025</v>
      </c>
      <c r="D299" s="160">
        <f t="shared" si="51"/>
        <v>45717</v>
      </c>
      <c r="J299" s="154"/>
      <c r="K299" s="175">
        <v>914.97568114078706</v>
      </c>
      <c r="L299" s="175">
        <v>1848.9614907629182</v>
      </c>
      <c r="M299" s="175">
        <v>207.38846907695552</v>
      </c>
      <c r="N299" s="175">
        <v>292.67550425364504</v>
      </c>
      <c r="O299" s="175">
        <v>208.38712028980495</v>
      </c>
      <c r="P299" s="225">
        <f t="shared" si="52"/>
        <v>3472.3882655241109</v>
      </c>
    </row>
    <row r="300" spans="1:16">
      <c r="A300" s="229">
        <v>45689</v>
      </c>
      <c r="B300" s="137">
        <f t="shared" si="49"/>
        <v>1</v>
      </c>
      <c r="C300" s="115" t="str">
        <f t="shared" si="50"/>
        <v>Mar2025</v>
      </c>
      <c r="D300" s="160">
        <f t="shared" si="51"/>
        <v>45717</v>
      </c>
      <c r="J300" s="154"/>
      <c r="K300" s="175">
        <v>1063.3162346736635</v>
      </c>
      <c r="L300" s="175">
        <v>2314.4018579482768</v>
      </c>
      <c r="M300" s="175">
        <v>265.67356395884008</v>
      </c>
      <c r="N300" s="175">
        <v>350.06145809174694</v>
      </c>
      <c r="O300" s="175">
        <v>255.09450202736562</v>
      </c>
      <c r="P300" s="225">
        <f t="shared" si="52"/>
        <v>4248.5476166998924</v>
      </c>
    </row>
    <row r="301" spans="1:16">
      <c r="A301" s="229">
        <v>45717</v>
      </c>
      <c r="B301" s="137">
        <f t="shared" si="49"/>
        <v>1</v>
      </c>
      <c r="C301" s="115" t="str">
        <f t="shared" si="50"/>
        <v>Mar2025</v>
      </c>
      <c r="D301" s="160">
        <f t="shared" si="51"/>
        <v>45717</v>
      </c>
      <c r="J301" s="154"/>
      <c r="K301" s="175">
        <v>1165.3667803105127</v>
      </c>
      <c r="L301" s="175">
        <v>2389.0033805910548</v>
      </c>
      <c r="M301" s="175">
        <v>308.40728679954998</v>
      </c>
      <c r="N301" s="175">
        <v>393.11645948729517</v>
      </c>
      <c r="O301" s="175">
        <v>276.32554656766928</v>
      </c>
      <c r="P301" s="225">
        <f t="shared" si="52"/>
        <v>4532.2194537560817</v>
      </c>
    </row>
    <row r="302" spans="1:16">
      <c r="A302" s="229">
        <v>45748</v>
      </c>
      <c r="B302" s="137">
        <f t="shared" si="49"/>
        <v>2</v>
      </c>
      <c r="C302" s="115" t="str">
        <f t="shared" si="50"/>
        <v>June2025</v>
      </c>
      <c r="D302" s="160">
        <f t="shared" si="51"/>
        <v>45809</v>
      </c>
      <c r="J302" s="154"/>
      <c r="K302" s="175">
        <v>1075.4774926358361</v>
      </c>
      <c r="L302" s="175">
        <v>2281.2356694839605</v>
      </c>
      <c r="M302" s="175">
        <v>285.29382053951508</v>
      </c>
      <c r="N302" s="175">
        <v>360.7897488630328</v>
      </c>
      <c r="O302" s="175">
        <v>272.1022597974366</v>
      </c>
      <c r="P302" s="225">
        <f t="shared" si="52"/>
        <v>4274.8989913197811</v>
      </c>
    </row>
    <row r="303" spans="1:16">
      <c r="A303" s="229">
        <v>45778</v>
      </c>
      <c r="B303" s="137">
        <f t="shared" si="49"/>
        <v>2</v>
      </c>
      <c r="C303" s="115" t="str">
        <f t="shared" si="50"/>
        <v>June2025</v>
      </c>
      <c r="D303" s="160">
        <f t="shared" si="51"/>
        <v>45809</v>
      </c>
      <c r="J303" s="154"/>
      <c r="K303" s="175">
        <v>1211.186766090945</v>
      </c>
      <c r="L303" s="175">
        <v>2514.8250730379436</v>
      </c>
      <c r="M303" s="175">
        <v>328.04173358223682</v>
      </c>
      <c r="N303" s="175">
        <v>436.83570454853015</v>
      </c>
      <c r="O303" s="175">
        <v>308.30467735803137</v>
      </c>
      <c r="P303" s="225">
        <f t="shared" si="52"/>
        <v>4799.1939546176873</v>
      </c>
    </row>
    <row r="304" spans="1:16">
      <c r="A304" s="695">
        <v>45809</v>
      </c>
      <c r="B304" s="137">
        <f t="shared" si="49"/>
        <v>2</v>
      </c>
      <c r="C304" s="115" t="str">
        <f t="shared" si="50"/>
        <v>June2025</v>
      </c>
      <c r="D304" s="160">
        <f t="shared" si="51"/>
        <v>45809</v>
      </c>
      <c r="E304" s="190"/>
      <c r="F304" s="190"/>
      <c r="G304" s="190"/>
      <c r="H304" s="190"/>
      <c r="I304" s="190"/>
      <c r="J304" s="190"/>
      <c r="K304" s="175">
        <v>1132.2328492782983</v>
      </c>
      <c r="L304" s="175">
        <v>2302.9737285741303</v>
      </c>
      <c r="M304" s="175">
        <v>316.76620978230409</v>
      </c>
      <c r="N304" s="175">
        <v>424.164050817977</v>
      </c>
      <c r="O304" s="175">
        <v>305.96646225192484</v>
      </c>
      <c r="P304" s="225">
        <f t="shared" si="52"/>
        <v>4482.1033007046344</v>
      </c>
    </row>
    <row r="305" spans="1:16">
      <c r="A305" s="695">
        <v>45839</v>
      </c>
      <c r="B305" s="137">
        <f t="shared" ref="B305:B316" si="53">MONTH(MONTH(A305)&amp;0)</f>
        <v>3</v>
      </c>
      <c r="C305" s="115" t="str">
        <f t="shared" ref="C305:C316" si="54">IF(B305=4,"dec",IF(B305=1,"Mar", IF(B305=2,"June",IF(B305=3,"Sep",""))))&amp;YEAR(A305)</f>
        <v>Sep2025</v>
      </c>
      <c r="D305" s="160">
        <f t="shared" ref="D305:D316" si="55">DATEVALUE(C305)</f>
        <v>45901</v>
      </c>
      <c r="K305" s="128">
        <v>1183.897418117964</v>
      </c>
      <c r="L305" s="128">
        <v>2391.4063932242989</v>
      </c>
      <c r="M305" s="128">
        <v>355.1329422164996</v>
      </c>
      <c r="N305" s="128">
        <v>412.38788385907264</v>
      </c>
      <c r="O305" s="128">
        <v>309.57177346468001</v>
      </c>
      <c r="P305" s="225">
        <f t="shared" si="52"/>
        <v>4652.3964108825139</v>
      </c>
    </row>
    <row r="306" spans="1:16">
      <c r="A306" s="695">
        <v>45870</v>
      </c>
      <c r="B306" s="137">
        <f t="shared" si="53"/>
        <v>3</v>
      </c>
      <c r="C306" s="115" t="str">
        <f t="shared" si="54"/>
        <v>Sep2025</v>
      </c>
      <c r="D306" s="160">
        <f t="shared" si="55"/>
        <v>45901</v>
      </c>
      <c r="K306" s="128">
        <v>1171.853277314337</v>
      </c>
      <c r="L306" s="128">
        <v>2457.9376923749369</v>
      </c>
      <c r="M306" s="128">
        <v>337.8294220649916</v>
      </c>
      <c r="N306" s="128">
        <v>375.46150039107556</v>
      </c>
      <c r="O306" s="128">
        <v>330.56654589494963</v>
      </c>
      <c r="P306" s="225">
        <f t="shared" si="52"/>
        <v>4673.6484380402908</v>
      </c>
    </row>
    <row r="307" spans="1:16">
      <c r="A307" s="695">
        <v>45901</v>
      </c>
      <c r="B307" s="137">
        <f t="shared" si="53"/>
        <v>3</v>
      </c>
      <c r="C307" s="115" t="str">
        <f t="shared" si="54"/>
        <v>Sep2025</v>
      </c>
      <c r="D307" s="160">
        <f t="shared" si="55"/>
        <v>45901</v>
      </c>
      <c r="K307" s="128">
        <v>1137.7006042757387</v>
      </c>
      <c r="L307" s="128">
        <v>2328.3802735601162</v>
      </c>
      <c r="M307" s="128">
        <v>340.03425407822641</v>
      </c>
      <c r="N307" s="128">
        <v>487.6408001604114</v>
      </c>
      <c r="O307" s="128">
        <v>313.91865254830554</v>
      </c>
      <c r="P307" s="225">
        <f t="shared" si="52"/>
        <v>4607.6745846227986</v>
      </c>
    </row>
    <row r="308" spans="1:16">
      <c r="A308" s="695">
        <v>45931</v>
      </c>
      <c r="B308" s="137">
        <f t="shared" si="53"/>
        <v>4</v>
      </c>
      <c r="C308" s="115" t="str">
        <f t="shared" si="54"/>
        <v>dec2025</v>
      </c>
      <c r="D308" s="160">
        <f t="shared" si="55"/>
        <v>45992</v>
      </c>
      <c r="K308" s="128">
        <v>1115.6968610887973</v>
      </c>
      <c r="L308" s="128">
        <v>2510.5636308483595</v>
      </c>
      <c r="M308" s="128">
        <v>338.0500556508548</v>
      </c>
      <c r="N308" s="128">
        <v>447.04178739820998</v>
      </c>
      <c r="O308" s="128">
        <v>307.50147699207326</v>
      </c>
      <c r="P308" s="225">
        <f t="shared" si="52"/>
        <v>4718.8538119782952</v>
      </c>
    </row>
    <row r="309" spans="1:16">
      <c r="A309" s="695">
        <v>45962</v>
      </c>
      <c r="B309" s="137">
        <f t="shared" si="53"/>
        <v>4</v>
      </c>
      <c r="C309" s="115" t="str">
        <f t="shared" si="54"/>
        <v>dec2025</v>
      </c>
      <c r="D309" s="160">
        <f t="shared" si="55"/>
        <v>45992</v>
      </c>
      <c r="K309" s="128">
        <v>1154.6183116311231</v>
      </c>
      <c r="L309" s="128">
        <v>2328.6309630396945</v>
      </c>
      <c r="M309" s="128">
        <v>317.18262643066413</v>
      </c>
      <c r="N309" s="128">
        <v>429.15149799600016</v>
      </c>
      <c r="O309" s="128">
        <v>314.23100280284291</v>
      </c>
      <c r="P309" s="225">
        <f t="shared" si="52"/>
        <v>4543.8144019003248</v>
      </c>
    </row>
    <row r="310" spans="1:16">
      <c r="A310" s="695">
        <v>45992</v>
      </c>
      <c r="B310" s="137">
        <f t="shared" si="53"/>
        <v>4</v>
      </c>
      <c r="C310" s="115" t="str">
        <f t="shared" si="54"/>
        <v>dec2025</v>
      </c>
      <c r="D310" s="160">
        <f t="shared" si="55"/>
        <v>45992</v>
      </c>
      <c r="K310" s="128">
        <v>986.97387987857587</v>
      </c>
      <c r="L310" s="128">
        <v>1940.0405083934809</v>
      </c>
      <c r="M310" s="128">
        <v>307.98571304011068</v>
      </c>
      <c r="N310" s="128">
        <v>391.16646733469599</v>
      </c>
      <c r="O310" s="128">
        <v>292.20310934734181</v>
      </c>
      <c r="P310" s="225">
        <f t="shared" si="52"/>
        <v>3918.3696779942052</v>
      </c>
    </row>
    <row r="311" spans="1:16">
      <c r="A311" s="695">
        <v>46033</v>
      </c>
      <c r="B311" s="137">
        <f t="shared" si="53"/>
        <v>1</v>
      </c>
      <c r="C311" s="115" t="str">
        <f t="shared" si="54"/>
        <v>Mar2026</v>
      </c>
      <c r="D311" s="160">
        <f t="shared" si="55"/>
        <v>46082</v>
      </c>
      <c r="K311" s="128">
        <v>927.97623552085224</v>
      </c>
      <c r="L311" s="128">
        <v>1874.735201109291</v>
      </c>
      <c r="M311" s="128">
        <v>209.87404747116221</v>
      </c>
      <c r="N311" s="128">
        <v>292.67550425364504</v>
      </c>
      <c r="O311" s="128">
        <v>211.84430615747092</v>
      </c>
      <c r="P311" s="225">
        <f t="shared" si="52"/>
        <v>3517.1052945124211</v>
      </c>
    </row>
    <row r="312" spans="1:16">
      <c r="A312" s="695">
        <v>46054</v>
      </c>
      <c r="B312" s="137">
        <f t="shared" si="53"/>
        <v>1</v>
      </c>
      <c r="C312" s="115" t="str">
        <f t="shared" si="54"/>
        <v>Mar2026</v>
      </c>
      <c r="D312" s="160">
        <f t="shared" si="55"/>
        <v>46082</v>
      </c>
      <c r="K312" s="128">
        <v>1076.4114073147625</v>
      </c>
      <c r="L312" s="128">
        <v>2340.3676822683219</v>
      </c>
      <c r="M312" s="128">
        <v>268.17719983669264</v>
      </c>
      <c r="N312" s="128">
        <v>350.06145809174694</v>
      </c>
      <c r="O312" s="128">
        <v>258.6010700030883</v>
      </c>
      <c r="P312" s="225">
        <f t="shared" si="52"/>
        <v>4293.6188175146117</v>
      </c>
    </row>
    <row r="313" spans="1:16">
      <c r="A313" s="695">
        <v>46082</v>
      </c>
      <c r="B313" s="137">
        <f t="shared" si="53"/>
        <v>1</v>
      </c>
      <c r="C313" s="115" t="str">
        <f t="shared" si="54"/>
        <v>Mar2026</v>
      </c>
      <c r="D313" s="160">
        <f t="shared" si="55"/>
        <v>46082</v>
      </c>
      <c r="K313" s="128">
        <v>1178.5452078753242</v>
      </c>
      <c r="L313" s="128">
        <v>2415.1318982932394</v>
      </c>
      <c r="M313" s="128">
        <v>310.92680933559882</v>
      </c>
      <c r="N313" s="128">
        <v>393.11645948729517</v>
      </c>
      <c r="O313" s="128">
        <v>279.80088971708585</v>
      </c>
      <c r="P313" s="225">
        <f t="shared" si="52"/>
        <v>4577.5212647085436</v>
      </c>
    </row>
    <row r="314" spans="1:16">
      <c r="A314" s="695">
        <v>46113</v>
      </c>
      <c r="B314" s="137">
        <f t="shared" si="53"/>
        <v>2</v>
      </c>
      <c r="C314" s="115" t="str">
        <f t="shared" si="54"/>
        <v>June2026</v>
      </c>
      <c r="D314" s="160">
        <f t="shared" si="55"/>
        <v>46174</v>
      </c>
      <c r="K314" s="128">
        <v>1088.6152719237052</v>
      </c>
      <c r="L314" s="128">
        <v>2307.283814677558</v>
      </c>
      <c r="M314" s="128">
        <v>287.80554812632124</v>
      </c>
      <c r="N314" s="128">
        <v>360.7897488630328</v>
      </c>
      <c r="O314" s="128">
        <v>275.59596715777298</v>
      </c>
      <c r="P314" s="225">
        <f t="shared" si="52"/>
        <v>4320.0903507483908</v>
      </c>
    </row>
    <row r="315" spans="1:16">
      <c r="A315" s="695">
        <v>46153</v>
      </c>
      <c r="B315" s="137">
        <f t="shared" si="53"/>
        <v>2</v>
      </c>
      <c r="C315" s="115" t="str">
        <f t="shared" si="54"/>
        <v>June2026</v>
      </c>
      <c r="D315" s="160">
        <f t="shared" si="55"/>
        <v>46174</v>
      </c>
      <c r="K315" s="128">
        <v>1224.4698519156459</v>
      </c>
      <c r="L315" s="128">
        <v>2541.164594524229</v>
      </c>
      <c r="M315" s="128">
        <v>330.58121046628571</v>
      </c>
      <c r="N315" s="128">
        <v>436.83570454853015</v>
      </c>
      <c r="O315" s="128">
        <v>311.86651981813469</v>
      </c>
      <c r="P315" s="225">
        <f t="shared" si="52"/>
        <v>4844.9178812728251</v>
      </c>
    </row>
    <row r="316" spans="1:16" ht="13.5" thickBot="1">
      <c r="A316" s="262">
        <v>46174</v>
      </c>
      <c r="B316" s="138">
        <f t="shared" si="53"/>
        <v>2</v>
      </c>
      <c r="C316" s="116" t="str">
        <f t="shared" si="54"/>
        <v>June2026</v>
      </c>
      <c r="D316" s="161">
        <f t="shared" si="55"/>
        <v>46174</v>
      </c>
      <c r="E316" s="675"/>
      <c r="F316" s="675"/>
      <c r="G316" s="675"/>
      <c r="H316" s="675"/>
      <c r="I316" s="675"/>
      <c r="J316" s="675"/>
      <c r="K316" s="403">
        <v>1145.8859612453873</v>
      </c>
      <c r="L316" s="403">
        <v>2330.0447977752938</v>
      </c>
      <c r="M316" s="403">
        <v>319.37638962055797</v>
      </c>
      <c r="N316" s="403">
        <v>424.164050817977</v>
      </c>
      <c r="O316" s="403">
        <v>309.55856980691334</v>
      </c>
      <c r="P316" s="230">
        <f t="shared" si="52"/>
        <v>4529.0297692661288</v>
      </c>
    </row>
  </sheetData>
  <mergeCells count="2">
    <mergeCell ref="E2:F2"/>
    <mergeCell ref="S2:T2"/>
  </mergeCells>
  <conditionalFormatting sqref="S4:AD108">
    <cfRule type="containsErrors" dxfId="8" priority="2">
      <formula>ISERROR(S4)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26" fitToHeight="0" orientation="landscape" r:id="rId1"/>
  <headerFooter>
    <oddFooter>&amp;L&amp;F&amp;CPage &amp;P of &amp;N&amp;R&amp;D</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24"/>
  <sheetViews>
    <sheetView workbookViewId="0">
      <selection activeCell="F32" sqref="F32"/>
    </sheetView>
  </sheetViews>
  <sheetFormatPr defaultRowHeight="12.75"/>
  <cols>
    <col min="1" max="1" width="36.85546875" style="73" customWidth="1"/>
    <col min="2" max="2" width="17.5703125" style="73" customWidth="1"/>
    <col min="3" max="3" width="21.140625" style="73" customWidth="1"/>
    <col min="4" max="5" width="16.42578125" style="73" customWidth="1"/>
    <col min="6" max="6" width="22.28515625" style="73" customWidth="1"/>
    <col min="7" max="7" width="18.85546875" style="73" customWidth="1"/>
    <col min="8" max="16384" width="9.140625" style="73"/>
  </cols>
  <sheetData>
    <row r="1" spans="1:7">
      <c r="A1" s="82" t="s">
        <v>152</v>
      </c>
    </row>
    <row r="4" spans="1:7" ht="18.75">
      <c r="A4" s="27"/>
      <c r="B4" s="348"/>
      <c r="C4" s="778" t="s">
        <v>82</v>
      </c>
      <c r="D4" s="779"/>
      <c r="E4" s="349"/>
      <c r="F4" s="757" t="s">
        <v>85</v>
      </c>
      <c r="G4" s="770"/>
    </row>
    <row r="5" spans="1:7" ht="42" customHeight="1">
      <c r="A5" s="299" t="s">
        <v>91</v>
      </c>
      <c r="B5" s="44" t="s">
        <v>7</v>
      </c>
      <c r="C5" s="4" t="s">
        <v>164</v>
      </c>
      <c r="D5" s="4" t="s">
        <v>165</v>
      </c>
      <c r="E5" s="4" t="s">
        <v>162</v>
      </c>
      <c r="F5" s="23" t="s">
        <v>166</v>
      </c>
      <c r="G5" s="4" t="s">
        <v>165</v>
      </c>
    </row>
    <row r="6" spans="1:7" ht="20.100000000000001" customHeight="1">
      <c r="A6" s="7" t="s">
        <v>37</v>
      </c>
      <c r="B6" s="25">
        <f>ROUND(INDEX( CommunityStarts!AA4:AA105,MATCH(About!C33, CommunityStarts!R4:R105,0)),-2)</f>
        <v>900</v>
      </c>
      <c r="C6" s="50">
        <f>ROUND(INDEX( CommunityStarts!U4:U105,MATCH(About!C33, CommunityStarts!R4:R105,0)),-2)</f>
        <v>800</v>
      </c>
      <c r="D6" s="17">
        <f>INDEX( CommunityStarts!U4:U105,MATCH(About!C33, CommunityStarts!R4:R105,0))/ INDEX( CommunityStarts!U4:U105,MATCH(About!C34, CommunityStarts!R4:R105,0))-1</f>
        <v>-5.1222351571594826E-2</v>
      </c>
      <c r="E6" s="17">
        <f>(C6-B6)/B6</f>
        <v>-0.1111111111111111</v>
      </c>
      <c r="F6" s="22">
        <f>SUM(INDEX(CommunityStarts!U4:U105,MATCH(EDATE(About!C33,-9), CommunityStarts!R4:R105,0)):INDEX( CommunityStarts!U4:U105,MATCH(About!C33, CommunityStarts!R4:R105,0)))</f>
        <v>3276</v>
      </c>
      <c r="G6" s="17">
        <f>CommunityStarts!U116</f>
        <v>3.3690658499234694E-3</v>
      </c>
    </row>
    <row r="7" spans="1:7" ht="20.100000000000001" customHeight="1">
      <c r="A7" s="5" t="s">
        <v>51</v>
      </c>
      <c r="B7" s="25">
        <f>ROUND(INDEX( CommunityStarts!AB4:AB105,MATCH(About!C33, CommunityStarts!R4:R105,0)),-2)</f>
        <v>1300</v>
      </c>
      <c r="C7" s="50">
        <f>ROUND(INDEX( CommunityStarts!V4:V105,MATCH(About!C33, CommunityStarts!R4:R105,0)),-2)</f>
        <v>1200</v>
      </c>
      <c r="D7" s="17">
        <f>INDEX( CommunityStarts!V4:V105,MATCH(About!C33, CommunityStarts!R4:R105,0))/ INDEX( CommunityStarts!V4:V105,MATCH(About!C34, CommunityStarts!R4:R105,0))-1</f>
        <v>-8.7301587301587324E-2</v>
      </c>
      <c r="E7" s="17">
        <f t="shared" ref="E7:E11" si="0">(C7-B7)/B7</f>
        <v>-7.6923076923076927E-2</v>
      </c>
      <c r="F7" s="22">
        <f>SUM(INDEX(CommunityStarts!V4:V105,MATCH(EDATE(About!C33,-9), CommunityStarts!R4:R105,0)):INDEX( CommunityStarts!V4:V105,MATCH(About!C33, CommunityStarts!R4:R105,0)))</f>
        <v>4629</v>
      </c>
      <c r="G7" s="28">
        <f>CommunityStarts!V116</f>
        <v>-8.3547812314393233E-2</v>
      </c>
    </row>
    <row r="8" spans="1:7" ht="20.100000000000001" customHeight="1">
      <c r="A8" s="5" t="s">
        <v>39</v>
      </c>
      <c r="B8" s="25">
        <f>ROUND(INDEX( CommunityStarts!AC4:AC105,MATCH(About!C33, CommunityStarts!R4:R105,0)),-2)</f>
        <v>800</v>
      </c>
      <c r="C8" s="50">
        <f>ROUND(INDEX( CommunityStarts!W4:W105,MATCH(About!C33, CommunityStarts!R4:R105,0)),-2)</f>
        <v>800</v>
      </c>
      <c r="D8" s="17">
        <f>INDEX( CommunityStarts!W4:W105,MATCH(About!C33, CommunityStarts!R4:R105,0))/ INDEX( CommunityStarts!W4:W105,MATCH(About!C34, CommunityStarts!R4:R105,0))-1</f>
        <v>2.0860495436766602E-2</v>
      </c>
      <c r="E8" s="17">
        <f t="shared" si="0"/>
        <v>0</v>
      </c>
      <c r="F8" s="22">
        <f>SUM(INDEX(CommunityStarts!W4:W105,MATCH(EDATE(About!C33,-9), CommunityStarts!R4:R105,0)):INDEX( CommunityStarts!W4:W105,MATCH(About!C33, CommunityStarts!R4:R105,0)))</f>
        <v>2918</v>
      </c>
      <c r="G8" s="28">
        <f>CommunityStarts!W116</f>
        <v>2.421902421902411E-2</v>
      </c>
    </row>
    <row r="9" spans="1:7" ht="20.100000000000001" customHeight="1">
      <c r="A9" s="5" t="s">
        <v>34</v>
      </c>
      <c r="B9" s="25">
        <f>ROUND(INDEX( CommunityStarts!Y4:Y105,MATCH(About!C33, CommunityStarts!R4:R105,0)),-2)</f>
        <v>2900</v>
      </c>
      <c r="C9" s="50">
        <f>ROUND(INDEX( CommunityStarts!S4:S105,MATCH(About!C33, CommunityStarts!R4:R105,0)),-2)</f>
        <v>2700</v>
      </c>
      <c r="D9" s="17">
        <f>INDEX( CommunityStarts!S4:S105,MATCH(About!C33, CommunityStarts!R4:R105,0))/ INDEX( CommunityStarts!S4:S105,MATCH(About!C34, CommunityStarts!R4:R105,0))-1</f>
        <v>1.0463378176382765E-2</v>
      </c>
      <c r="E9" s="17">
        <f t="shared" si="0"/>
        <v>-6.8965517241379309E-2</v>
      </c>
      <c r="F9" s="22">
        <f>SUM(INDEX(CommunityStarts!S4:S105,MATCH(EDATE(About!C33,-9), CommunityStarts!R4:R105,0)):INDEX( CommunityStarts!S4:S105,MATCH(About!C33, CommunityStarts!R4:R105,0)))</f>
        <v>10967</v>
      </c>
      <c r="G9" s="28">
        <f>CommunityStarts!S116</f>
        <v>3.0636218400526216E-2</v>
      </c>
    </row>
    <row r="10" spans="1:7" s="621" customFormat="1" ht="20.100000000000001" customHeight="1">
      <c r="A10" s="755" t="s">
        <v>52</v>
      </c>
      <c r="B10" s="25">
        <f>ROUND(INDEX( CommunityStarts!Z4:Z105,MATCH(About!C33, CommunityStarts!R4:R105,0)),-2)</f>
        <v>6200</v>
      </c>
      <c r="C10" s="50">
        <f>ROUND(INDEX( CommunityStarts!T4:T105,MATCH(About!C33, CommunityStarts!R4:R105,0)),-2)</f>
        <v>5600</v>
      </c>
      <c r="D10" s="17">
        <f>INDEX( CommunityStarts!T4:T105,MATCH(About!C33, CommunityStarts!R4:R105,0))/ INDEX( CommunityStarts!T4:T105,MATCH(About!C34, CommunityStarts!R4:R105,0))-1</f>
        <v>-7.944307944307949E-2</v>
      </c>
      <c r="E10" s="17">
        <f t="shared" si="0"/>
        <v>-9.6774193548387094E-2</v>
      </c>
      <c r="F10" s="22">
        <f>SUM(INDEX(CommunityStarts!T4:T105,MATCH(EDATE(About!C33,-9), CommunityStarts!R4:R105,0)):INDEX( CommunityStarts!T4:T105,MATCH(About!C33, CommunityStarts!R4:R105,0)))</f>
        <v>23655</v>
      </c>
      <c r="G10" s="28">
        <f>CommunityStarts!T116</f>
        <v>-8.7102500771843117E-2</v>
      </c>
    </row>
    <row r="11" spans="1:7" ht="24.95" customHeight="1">
      <c r="A11" s="35" t="s">
        <v>92</v>
      </c>
      <c r="B11" s="33">
        <f>SUM(B6:B10)</f>
        <v>12100</v>
      </c>
      <c r="C11" s="67">
        <f>SUM(C6:C10)</f>
        <v>11100</v>
      </c>
      <c r="D11" s="18">
        <f>INDEX( CommunityStarts!X4:X105,MATCH(About!C33, CommunityStarts!R4:R105,0))/ INDEX( CommunityStarts!X4:X105,MATCH(About!C34, CommunityStarts!R4:R105,0))-1</f>
        <v>-5.0998542898774368E-2</v>
      </c>
      <c r="E11" s="49">
        <f t="shared" si="0"/>
        <v>-8.2644628099173556E-2</v>
      </c>
      <c r="F11" s="21">
        <f>SUM(INDEX(CommunityStarts!X4:X105,MATCH(EDATE(About!C33,-9), CommunityStarts!R4:R105,0)):INDEX( CommunityStarts!X4:X105,MATCH(About!C33, CommunityStarts!R4:R105,0)))</f>
        <v>45445</v>
      </c>
      <c r="G11" s="26">
        <f>CommunityStarts!X116</f>
        <v>-4.7634016513684596E-2</v>
      </c>
    </row>
    <row r="19" spans="4:5">
      <c r="D19" s="76"/>
      <c r="E19" s="76"/>
    </row>
    <row r="20" spans="4:5">
      <c r="D20" s="76"/>
      <c r="E20" s="76"/>
    </row>
    <row r="21" spans="4:5">
      <c r="D21" s="76"/>
      <c r="E21" s="76"/>
    </row>
    <row r="22" spans="4:5">
      <c r="D22" s="76"/>
      <c r="E22" s="76"/>
    </row>
    <row r="23" spans="4:5">
      <c r="D23" s="76"/>
      <c r="E23" s="76"/>
    </row>
    <row r="24" spans="4:5">
      <c r="D24" s="76"/>
      <c r="E24" s="76"/>
    </row>
  </sheetData>
  <mergeCells count="2">
    <mergeCell ref="C4:D4"/>
    <mergeCell ref="F4:G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1" fitToHeight="0" orientation="portrait" r:id="rId1"/>
  <headerFooter>
    <oddFooter>&amp;L&amp;F&amp;CPage &amp;P of &amp;N&amp;R&amp;D</oddFooter>
  </headerFooter>
</worksheet>
</file>

<file path=xl/worksheets/sheet28.xml><?xml version="1.0" encoding="utf-8"?>
<worksheet xmlns="http://schemas.openxmlformats.org/spreadsheetml/2006/main" xmlns:r="http://schemas.openxmlformats.org/officeDocument/2006/relationships">
  <sheetPr codeName="Sheet92">
    <pageSetUpPr fitToPage="1"/>
  </sheetPr>
  <dimension ref="A1:Y232"/>
  <sheetViews>
    <sheetView workbookViewId="0">
      <pane xSplit="1" ySplit="3" topLeftCell="B4" activePane="bottomRight" state="frozen"/>
      <selection pane="topRight" activeCell="B1" sqref="B1"/>
      <selection pane="bottomLeft" activeCell="A3" sqref="A3"/>
      <selection pane="bottomRight"/>
    </sheetView>
  </sheetViews>
  <sheetFormatPr defaultRowHeight="12.75"/>
  <cols>
    <col min="1" max="6" width="12.7109375" style="304" customWidth="1"/>
    <col min="7" max="11" width="12.7109375" style="303" customWidth="1"/>
    <col min="12" max="13" width="12.7109375" style="304" customWidth="1"/>
    <col min="14" max="23" width="12.7109375" style="305" customWidth="1"/>
    <col min="24" max="24" width="9.140625" style="369"/>
    <col min="25" max="25" width="14.85546875" style="369" customWidth="1"/>
    <col min="26" max="16384" width="9.140625" style="306"/>
  </cols>
  <sheetData>
    <row r="1" spans="1:25">
      <c r="A1" s="82" t="s">
        <v>152</v>
      </c>
    </row>
    <row r="2" spans="1:25" ht="13.5" thickBot="1">
      <c r="A2" s="82"/>
      <c r="B2" s="785" t="s">
        <v>12</v>
      </c>
      <c r="C2" s="786"/>
      <c r="N2" s="783" t="s">
        <v>13</v>
      </c>
      <c r="O2" s="784"/>
    </row>
    <row r="3" spans="1:25" s="120" customFormat="1" ht="26.25" thickBot="1">
      <c r="A3" s="231" t="s">
        <v>32</v>
      </c>
      <c r="B3" s="232" t="s">
        <v>34</v>
      </c>
      <c r="C3" s="232" t="s">
        <v>52</v>
      </c>
      <c r="D3" s="232" t="s">
        <v>37</v>
      </c>
      <c r="E3" s="232" t="s">
        <v>51</v>
      </c>
      <c r="F3" s="232" t="s">
        <v>39</v>
      </c>
      <c r="G3" s="233" t="s">
        <v>34</v>
      </c>
      <c r="H3" s="233" t="s">
        <v>52</v>
      </c>
      <c r="I3" s="233" t="s">
        <v>37</v>
      </c>
      <c r="J3" s="233" t="s">
        <v>51</v>
      </c>
      <c r="K3" s="234" t="s">
        <v>39</v>
      </c>
      <c r="L3" s="142"/>
      <c r="M3" s="235" t="s">
        <v>14</v>
      </c>
      <c r="N3" s="208" t="s">
        <v>34</v>
      </c>
      <c r="O3" s="208" t="s">
        <v>52</v>
      </c>
      <c r="P3" s="208" t="s">
        <v>37</v>
      </c>
      <c r="Q3" s="208" t="s">
        <v>51</v>
      </c>
      <c r="R3" s="208" t="s">
        <v>39</v>
      </c>
      <c r="S3" s="370" t="s">
        <v>34</v>
      </c>
      <c r="T3" s="370" t="s">
        <v>52</v>
      </c>
      <c r="U3" s="370" t="s">
        <v>37</v>
      </c>
      <c r="V3" s="370" t="s">
        <v>51</v>
      </c>
      <c r="W3" s="210" t="s">
        <v>39</v>
      </c>
      <c r="X3" s="470" t="s">
        <v>63</v>
      </c>
      <c r="Y3" s="319" t="s">
        <v>125</v>
      </c>
    </row>
    <row r="4" spans="1:25">
      <c r="A4" s="240">
        <v>39263</v>
      </c>
      <c r="B4" s="238"/>
      <c r="C4" s="238"/>
      <c r="D4" s="238"/>
      <c r="E4" s="238"/>
      <c r="F4" s="238"/>
      <c r="G4" s="355"/>
      <c r="H4" s="355"/>
      <c r="I4" s="355"/>
      <c r="J4" s="355"/>
      <c r="K4" s="356"/>
      <c r="M4" s="361">
        <v>39263</v>
      </c>
      <c r="N4" s="362" t="e">
        <f>IF(VLOOKUP(M4,$A$4:$K$232,2,FALSE)=0,NA(),VLOOKUP(M4,$A$4:$K$232,2,FALSE))</f>
        <v>#N/A</v>
      </c>
      <c r="O4" s="363" t="e">
        <f>IF(VLOOKUP(M4,$A$4:$K$232,3,FALSE)=0,NA(),VLOOKUP(M4,$A$4:$K$232,3,FALSE))</f>
        <v>#N/A</v>
      </c>
      <c r="P4" s="363" t="e">
        <f>IF(VLOOKUP(M4,$A$4:$K$232,4,FALSE)=0,NA(),VLOOKUP(M4,$A$4:$K$232,4,FALSE))</f>
        <v>#N/A</v>
      </c>
      <c r="Q4" s="363" t="e">
        <f>IF(VLOOKUP(M4,$A$3:$K$232,5,FALSE)=0,NA(),VLOOKUP(M4,$A$3:$K$232,5,FALSE))</f>
        <v>#N/A</v>
      </c>
      <c r="R4" s="363" t="e">
        <f>IF(VLOOKUP(M4,$A$3:$K$232,6,FALSE)=0,NA(),VLOOKUP(M4,$A$3:$K$232,6,FALSE))</f>
        <v>#N/A</v>
      </c>
      <c r="S4" s="363" t="e">
        <f>IF(VLOOKUP(M4,$A$3:$K$232,7,FALSE)=0,NA(),VLOOKUP(M4,$A$3:$K$232,7,FALSE))</f>
        <v>#N/A</v>
      </c>
      <c r="T4" s="363" t="e">
        <f>IF(VLOOKUP(M4,$A$3:$K$232,8,FALSE)=0,NA(),VLOOKUP(M4,$A$3:$K$232,8,FALSE))</f>
        <v>#N/A</v>
      </c>
      <c r="U4" s="363" t="e">
        <f>IF(VLOOKUP(M4,$A$3:$K$232,9,FALSE)=0,NA(),VLOOKUP(M4,$A$3:$K$232,9,FALSE))</f>
        <v>#N/A</v>
      </c>
      <c r="V4" s="363" t="e">
        <f>IF(VLOOKUP(M4,$A$3:$L$232,10,FALSE)=0,NA(),VLOOKUP(M4,$A$3:$L$232,10,FALSE))</f>
        <v>#N/A</v>
      </c>
      <c r="W4" s="363" t="e">
        <f>IF(VLOOKUP(M4,$A$3:$K$232,11,FALSE)=0,NA(),VLOOKUP(M4,$A$3:$K$232,11,FALSE))</f>
        <v>#N/A</v>
      </c>
      <c r="X4" s="699" t="e">
        <f>IF(SUM(N4:R4)=0,NA(),SUM(N4:R4))</f>
        <v>#N/A</v>
      </c>
      <c r="Y4" s="700" t="e">
        <f>IF(SUM(S4:W4)=0,NA(),SUM(S4:W4))</f>
        <v>#N/A</v>
      </c>
    </row>
    <row r="5" spans="1:25">
      <c r="A5" s="240">
        <v>39294</v>
      </c>
      <c r="B5" s="355">
        <v>5146</v>
      </c>
      <c r="C5" s="355">
        <v>19786</v>
      </c>
      <c r="D5" s="355"/>
      <c r="E5" s="355"/>
      <c r="F5" s="355" t="s">
        <v>62</v>
      </c>
      <c r="G5" s="355"/>
      <c r="H5" s="355"/>
      <c r="I5" s="355"/>
      <c r="J5" s="355"/>
      <c r="K5" s="356"/>
      <c r="M5" s="364">
        <v>39355</v>
      </c>
      <c r="N5" s="365">
        <f t="shared" ref="N5:N68" si="0">IF(VLOOKUP(M5,$A$4:$K$232,2,FALSE)=0,NA(),VLOOKUP(M5,$A$4:$K$232,2,FALSE))</f>
        <v>5265</v>
      </c>
      <c r="O5" s="366">
        <f t="shared" ref="O5:O68" si="1">IF(VLOOKUP(M5,$A$4:$K$232,3,FALSE)=0,NA(),VLOOKUP(M5,$A$4:$K$232,3,FALSE))</f>
        <v>19829</v>
      </c>
      <c r="P5" s="366" t="e">
        <f t="shared" ref="P5:P68" si="2">IF(VLOOKUP(M5,$A$4:$K$232,4,FALSE)=0,NA(),VLOOKUP(M5,$A$4:$K$232,4,FALSE))</f>
        <v>#N/A</v>
      </c>
      <c r="Q5" s="366" t="e">
        <f t="shared" ref="Q5:Q68" si="3">IF(VLOOKUP(M5,$A$3:$K$232,5,FALSE)=0,NA(),VLOOKUP(M5,$A$3:$K$232,5,FALSE))</f>
        <v>#N/A</v>
      </c>
      <c r="R5" s="366" t="e">
        <f t="shared" ref="R5:R68" si="4">IF(VLOOKUP(M5,$A$3:$K$232,6,FALSE)=0,NA(),VLOOKUP(M5,$A$3:$K$232,6,FALSE))</f>
        <v>#N/A</v>
      </c>
      <c r="S5" s="366" t="e">
        <f t="shared" ref="S5:S68" si="5">IF(VLOOKUP(M5,$A$3:$K$232,7,FALSE)=0,NA(),VLOOKUP(M5,$A$3:$K$232,7,FALSE))</f>
        <v>#N/A</v>
      </c>
      <c r="T5" s="366" t="e">
        <f t="shared" ref="T5:T68" si="6">IF(VLOOKUP(M5,$A$3:$K$232,8,FALSE)=0,NA(),VLOOKUP(M5,$A$3:$K$232,8,FALSE))</f>
        <v>#N/A</v>
      </c>
      <c r="U5" s="366" t="e">
        <f t="shared" ref="U5:U68" si="7">IF(VLOOKUP(M5,$A$3:$K$232,9,FALSE)=0,NA(),VLOOKUP(M5,$A$3:$K$232,9,FALSE))</f>
        <v>#N/A</v>
      </c>
      <c r="V5" s="366" t="e">
        <f t="shared" ref="V5:V68" si="8">IF(VLOOKUP(M5,$A$3:$L$232,10,FALSE)=0,NA(),VLOOKUP(M5,$A$3:$L$232,10,FALSE))</f>
        <v>#N/A</v>
      </c>
      <c r="W5" s="366" t="e">
        <f t="shared" ref="W5:W68" si="9">IF(VLOOKUP(M5,$A$3:$K$232,11,FALSE)=0,NA(),VLOOKUP(M5,$A$3:$K$232,11,FALSE))</f>
        <v>#N/A</v>
      </c>
      <c r="X5" s="379" t="e">
        <f t="shared" ref="X5:X68" si="10">IF(SUM(N5:R5)=0,NA(),SUM(N5:R5))</f>
        <v>#N/A</v>
      </c>
      <c r="Y5" s="374" t="e">
        <f t="shared" ref="Y5:Y68" si="11">IF(SUM(S5:W5)=0,NA(),SUM(S5:W5))</f>
        <v>#N/A</v>
      </c>
    </row>
    <row r="6" spans="1:25">
      <c r="A6" s="240">
        <v>39325</v>
      </c>
      <c r="B6" s="355">
        <v>5277</v>
      </c>
      <c r="C6" s="355">
        <v>20029</v>
      </c>
      <c r="D6" s="355"/>
      <c r="E6" s="355"/>
      <c r="F6" s="355"/>
      <c r="G6" s="355"/>
      <c r="H6" s="355"/>
      <c r="I6" s="355"/>
      <c r="J6" s="355"/>
      <c r="K6" s="356"/>
      <c r="M6" s="364">
        <v>39447</v>
      </c>
      <c r="N6" s="365">
        <f t="shared" si="0"/>
        <v>5605</v>
      </c>
      <c r="O6" s="366">
        <f t="shared" si="1"/>
        <v>21375</v>
      </c>
      <c r="P6" s="366">
        <f t="shared" si="2"/>
        <v>404</v>
      </c>
      <c r="Q6" s="366">
        <f t="shared" si="3"/>
        <v>293</v>
      </c>
      <c r="R6" s="366">
        <f t="shared" si="4"/>
        <v>343</v>
      </c>
      <c r="S6" s="366" t="e">
        <f t="shared" si="5"/>
        <v>#N/A</v>
      </c>
      <c r="T6" s="366" t="e">
        <f t="shared" si="6"/>
        <v>#N/A</v>
      </c>
      <c r="U6" s="366" t="e">
        <f t="shared" si="7"/>
        <v>#N/A</v>
      </c>
      <c r="V6" s="366" t="e">
        <f t="shared" si="8"/>
        <v>#N/A</v>
      </c>
      <c r="W6" s="366" t="e">
        <f t="shared" si="9"/>
        <v>#N/A</v>
      </c>
      <c r="X6" s="379">
        <f t="shared" si="10"/>
        <v>28020</v>
      </c>
      <c r="Y6" s="374" t="e">
        <f t="shared" si="11"/>
        <v>#N/A</v>
      </c>
    </row>
    <row r="7" spans="1:25">
      <c r="A7" s="240">
        <v>39355</v>
      </c>
      <c r="B7" s="355">
        <v>5265</v>
      </c>
      <c r="C7" s="355">
        <v>19829</v>
      </c>
      <c r="D7" s="355"/>
      <c r="E7" s="355"/>
      <c r="F7" s="355"/>
      <c r="G7" s="355"/>
      <c r="H7" s="355"/>
      <c r="I7" s="355"/>
      <c r="J7" s="355"/>
      <c r="K7" s="356"/>
      <c r="M7" s="364">
        <v>39538</v>
      </c>
      <c r="N7" s="365">
        <f t="shared" si="0"/>
        <v>5925</v>
      </c>
      <c r="O7" s="366">
        <f t="shared" si="1"/>
        <v>22762</v>
      </c>
      <c r="P7" s="366">
        <f t="shared" si="2"/>
        <v>900</v>
      </c>
      <c r="Q7" s="366">
        <f t="shared" si="3"/>
        <v>522</v>
      </c>
      <c r="R7" s="366">
        <f t="shared" si="4"/>
        <v>642</v>
      </c>
      <c r="S7" s="366" t="e">
        <f t="shared" si="5"/>
        <v>#N/A</v>
      </c>
      <c r="T7" s="366" t="e">
        <f t="shared" si="6"/>
        <v>#N/A</v>
      </c>
      <c r="U7" s="366" t="e">
        <f t="shared" si="7"/>
        <v>#N/A</v>
      </c>
      <c r="V7" s="366" t="e">
        <f t="shared" si="8"/>
        <v>#N/A</v>
      </c>
      <c r="W7" s="366" t="e">
        <f t="shared" si="9"/>
        <v>#N/A</v>
      </c>
      <c r="X7" s="379">
        <f t="shared" si="10"/>
        <v>30751</v>
      </c>
      <c r="Y7" s="374" t="e">
        <f t="shared" si="11"/>
        <v>#N/A</v>
      </c>
    </row>
    <row r="8" spans="1:25">
      <c r="A8" s="240">
        <v>39386</v>
      </c>
      <c r="B8" s="355">
        <v>5416</v>
      </c>
      <c r="C8" s="355">
        <v>20097</v>
      </c>
      <c r="D8" s="355"/>
      <c r="E8" s="355"/>
      <c r="F8" s="355"/>
      <c r="G8" s="355"/>
      <c r="H8" s="355"/>
      <c r="I8" s="355"/>
      <c r="J8" s="355"/>
      <c r="K8" s="356"/>
      <c r="M8" s="364">
        <v>39629</v>
      </c>
      <c r="N8" s="365">
        <f t="shared" si="0"/>
        <v>6235</v>
      </c>
      <c r="O8" s="366">
        <f t="shared" si="1"/>
        <v>23816</v>
      </c>
      <c r="P8" s="366">
        <f t="shared" si="2"/>
        <v>1314</v>
      </c>
      <c r="Q8" s="366">
        <f t="shared" si="3"/>
        <v>783</v>
      </c>
      <c r="R8" s="366">
        <f t="shared" si="4"/>
        <v>1119</v>
      </c>
      <c r="S8" s="366" t="e">
        <f t="shared" si="5"/>
        <v>#N/A</v>
      </c>
      <c r="T8" s="366" t="e">
        <f t="shared" si="6"/>
        <v>#N/A</v>
      </c>
      <c r="U8" s="366" t="e">
        <f t="shared" si="7"/>
        <v>#N/A</v>
      </c>
      <c r="V8" s="366" t="e">
        <f t="shared" si="8"/>
        <v>#N/A</v>
      </c>
      <c r="W8" s="366" t="e">
        <f t="shared" si="9"/>
        <v>#N/A</v>
      </c>
      <c r="X8" s="379">
        <f t="shared" si="10"/>
        <v>33267</v>
      </c>
      <c r="Y8" s="374" t="e">
        <f t="shared" si="11"/>
        <v>#N/A</v>
      </c>
    </row>
    <row r="9" spans="1:25">
      <c r="A9" s="240">
        <v>39416</v>
      </c>
      <c r="B9" s="355">
        <v>5558</v>
      </c>
      <c r="C9" s="355">
        <v>20119</v>
      </c>
      <c r="D9" s="355">
        <v>229</v>
      </c>
      <c r="E9" s="355">
        <v>151</v>
      </c>
      <c r="F9" s="355">
        <v>221</v>
      </c>
      <c r="G9" s="355"/>
      <c r="H9" s="355"/>
      <c r="I9" s="355"/>
      <c r="J9" s="355"/>
      <c r="K9" s="356"/>
      <c r="M9" s="364">
        <v>39721</v>
      </c>
      <c r="N9" s="365">
        <f t="shared" si="0"/>
        <v>6346</v>
      </c>
      <c r="O9" s="366">
        <f t="shared" si="1"/>
        <v>24293</v>
      </c>
      <c r="P9" s="366">
        <f t="shared" si="2"/>
        <v>1555</v>
      </c>
      <c r="Q9" s="366">
        <f t="shared" si="3"/>
        <v>1054</v>
      </c>
      <c r="R9" s="366">
        <f t="shared" si="4"/>
        <v>1551</v>
      </c>
      <c r="S9" s="366" t="e">
        <f t="shared" si="5"/>
        <v>#N/A</v>
      </c>
      <c r="T9" s="366" t="e">
        <f t="shared" si="6"/>
        <v>#N/A</v>
      </c>
      <c r="U9" s="366" t="e">
        <f t="shared" si="7"/>
        <v>#N/A</v>
      </c>
      <c r="V9" s="366" t="e">
        <f t="shared" si="8"/>
        <v>#N/A</v>
      </c>
      <c r="W9" s="366" t="e">
        <f t="shared" si="9"/>
        <v>#N/A</v>
      </c>
      <c r="X9" s="379">
        <f t="shared" si="10"/>
        <v>34799</v>
      </c>
      <c r="Y9" s="374" t="e">
        <f t="shared" si="11"/>
        <v>#N/A</v>
      </c>
    </row>
    <row r="10" spans="1:25">
      <c r="A10" s="240">
        <v>39447</v>
      </c>
      <c r="B10" s="355">
        <v>5605</v>
      </c>
      <c r="C10" s="355">
        <v>21375</v>
      </c>
      <c r="D10" s="355">
        <v>404</v>
      </c>
      <c r="E10" s="355">
        <v>293</v>
      </c>
      <c r="F10" s="355">
        <v>343</v>
      </c>
      <c r="G10" s="355"/>
      <c r="H10" s="355"/>
      <c r="I10" s="355"/>
      <c r="J10" s="355"/>
      <c r="K10" s="356"/>
      <c r="M10" s="364">
        <v>39813</v>
      </c>
      <c r="N10" s="365">
        <f t="shared" si="0"/>
        <v>6360</v>
      </c>
      <c r="O10" s="366">
        <f t="shared" si="1"/>
        <v>24275</v>
      </c>
      <c r="P10" s="366">
        <f t="shared" si="2"/>
        <v>1505</v>
      </c>
      <c r="Q10" s="366">
        <f t="shared" si="3"/>
        <v>1017</v>
      </c>
      <c r="R10" s="366">
        <f t="shared" si="4"/>
        <v>1869</v>
      </c>
      <c r="S10" s="366" t="e">
        <f t="shared" si="5"/>
        <v>#N/A</v>
      </c>
      <c r="T10" s="366" t="e">
        <f t="shared" si="6"/>
        <v>#N/A</v>
      </c>
      <c r="U10" s="366" t="e">
        <f t="shared" si="7"/>
        <v>#N/A</v>
      </c>
      <c r="V10" s="366" t="e">
        <f t="shared" si="8"/>
        <v>#N/A</v>
      </c>
      <c r="W10" s="366" t="e">
        <f t="shared" si="9"/>
        <v>#N/A</v>
      </c>
      <c r="X10" s="379">
        <f t="shared" si="10"/>
        <v>35026</v>
      </c>
      <c r="Y10" s="374" t="e">
        <f t="shared" si="11"/>
        <v>#N/A</v>
      </c>
    </row>
    <row r="11" spans="1:25">
      <c r="A11" s="240">
        <v>39478</v>
      </c>
      <c r="B11" s="355">
        <v>5612</v>
      </c>
      <c r="C11" s="355">
        <v>21998</v>
      </c>
      <c r="D11" s="355">
        <v>549</v>
      </c>
      <c r="E11" s="355">
        <v>398</v>
      </c>
      <c r="F11" s="355">
        <v>436</v>
      </c>
      <c r="G11" s="355"/>
      <c r="H11" s="355"/>
      <c r="I11" s="355"/>
      <c r="J11" s="355"/>
      <c r="K11" s="356"/>
      <c r="M11" s="364">
        <v>39903</v>
      </c>
      <c r="N11" s="365">
        <f t="shared" si="0"/>
        <v>6379</v>
      </c>
      <c r="O11" s="366">
        <f t="shared" si="1"/>
        <v>25123</v>
      </c>
      <c r="P11" s="366">
        <f t="shared" si="2"/>
        <v>1393</v>
      </c>
      <c r="Q11" s="366">
        <f t="shared" si="3"/>
        <v>885</v>
      </c>
      <c r="R11" s="366">
        <f t="shared" si="4"/>
        <v>2020</v>
      </c>
      <c r="S11" s="366" t="e">
        <f t="shared" si="5"/>
        <v>#N/A</v>
      </c>
      <c r="T11" s="366" t="e">
        <f t="shared" si="6"/>
        <v>#N/A</v>
      </c>
      <c r="U11" s="366" t="e">
        <f t="shared" si="7"/>
        <v>#N/A</v>
      </c>
      <c r="V11" s="366" t="e">
        <f t="shared" si="8"/>
        <v>#N/A</v>
      </c>
      <c r="W11" s="366" t="e">
        <f t="shared" si="9"/>
        <v>#N/A</v>
      </c>
      <c r="X11" s="379">
        <f t="shared" si="10"/>
        <v>35800</v>
      </c>
      <c r="Y11" s="374" t="e">
        <f t="shared" si="11"/>
        <v>#N/A</v>
      </c>
    </row>
    <row r="12" spans="1:25">
      <c r="A12" s="240">
        <v>39507</v>
      </c>
      <c r="B12" s="355">
        <v>5770</v>
      </c>
      <c r="C12" s="355">
        <v>22456</v>
      </c>
      <c r="D12" s="355">
        <v>731</v>
      </c>
      <c r="E12" s="355">
        <v>468</v>
      </c>
      <c r="F12" s="355">
        <v>535</v>
      </c>
      <c r="G12" s="355"/>
      <c r="H12" s="355"/>
      <c r="I12" s="355"/>
      <c r="J12" s="355"/>
      <c r="K12" s="356"/>
      <c r="M12" s="364">
        <v>39994</v>
      </c>
      <c r="N12" s="365">
        <f t="shared" si="0"/>
        <v>6637</v>
      </c>
      <c r="O12" s="366">
        <f t="shared" si="1"/>
        <v>25908</v>
      </c>
      <c r="P12" s="366">
        <f t="shared" si="2"/>
        <v>1424</v>
      </c>
      <c r="Q12" s="366">
        <f t="shared" si="3"/>
        <v>1135</v>
      </c>
      <c r="R12" s="366">
        <f t="shared" si="4"/>
        <v>2222</v>
      </c>
      <c r="S12" s="366" t="e">
        <f t="shared" si="5"/>
        <v>#N/A</v>
      </c>
      <c r="T12" s="366" t="e">
        <f t="shared" si="6"/>
        <v>#N/A</v>
      </c>
      <c r="U12" s="366" t="e">
        <f t="shared" si="7"/>
        <v>#N/A</v>
      </c>
      <c r="V12" s="366" t="e">
        <f t="shared" si="8"/>
        <v>#N/A</v>
      </c>
      <c r="W12" s="366" t="e">
        <f t="shared" si="9"/>
        <v>#N/A</v>
      </c>
      <c r="X12" s="379">
        <f t="shared" si="10"/>
        <v>37326</v>
      </c>
      <c r="Y12" s="374" t="e">
        <f t="shared" si="11"/>
        <v>#N/A</v>
      </c>
    </row>
    <row r="13" spans="1:25">
      <c r="A13" s="240">
        <v>39538</v>
      </c>
      <c r="B13" s="355">
        <v>5925</v>
      </c>
      <c r="C13" s="355">
        <v>22762</v>
      </c>
      <c r="D13" s="355">
        <v>900</v>
      </c>
      <c r="E13" s="355">
        <v>522</v>
      </c>
      <c r="F13" s="355">
        <v>642</v>
      </c>
      <c r="G13" s="355"/>
      <c r="H13" s="355"/>
      <c r="I13" s="355"/>
      <c r="J13" s="355"/>
      <c r="K13" s="356"/>
      <c r="M13" s="364">
        <v>40086</v>
      </c>
      <c r="N13" s="365">
        <f t="shared" si="0"/>
        <v>7018</v>
      </c>
      <c r="O13" s="366">
        <f t="shared" si="1"/>
        <v>25909</v>
      </c>
      <c r="P13" s="366">
        <f t="shared" si="2"/>
        <v>1505</v>
      </c>
      <c r="Q13" s="366">
        <f t="shared" si="3"/>
        <v>1375</v>
      </c>
      <c r="R13" s="366">
        <f t="shared" si="4"/>
        <v>2390</v>
      </c>
      <c r="S13" s="366" t="e">
        <f t="shared" si="5"/>
        <v>#N/A</v>
      </c>
      <c r="T13" s="366" t="e">
        <f t="shared" si="6"/>
        <v>#N/A</v>
      </c>
      <c r="U13" s="366" t="e">
        <f t="shared" si="7"/>
        <v>#N/A</v>
      </c>
      <c r="V13" s="366" t="e">
        <f t="shared" si="8"/>
        <v>#N/A</v>
      </c>
      <c r="W13" s="366" t="e">
        <f t="shared" si="9"/>
        <v>#N/A</v>
      </c>
      <c r="X13" s="379">
        <f t="shared" si="10"/>
        <v>38197</v>
      </c>
      <c r="Y13" s="374" t="e">
        <f t="shared" si="11"/>
        <v>#N/A</v>
      </c>
    </row>
    <row r="14" spans="1:25">
      <c r="A14" s="240">
        <v>39568</v>
      </c>
      <c r="B14" s="355">
        <v>6064</v>
      </c>
      <c r="C14" s="355">
        <v>23213</v>
      </c>
      <c r="D14" s="355">
        <v>1079</v>
      </c>
      <c r="E14" s="355">
        <v>628</v>
      </c>
      <c r="F14" s="355">
        <v>782</v>
      </c>
      <c r="G14" s="355"/>
      <c r="H14" s="355"/>
      <c r="I14" s="355"/>
      <c r="J14" s="355"/>
      <c r="K14" s="356"/>
      <c r="M14" s="364">
        <v>40178</v>
      </c>
      <c r="N14" s="365">
        <f t="shared" si="0"/>
        <v>7254</v>
      </c>
      <c r="O14" s="366">
        <f t="shared" si="1"/>
        <v>25567</v>
      </c>
      <c r="P14" s="366">
        <f t="shared" si="2"/>
        <v>1556</v>
      </c>
      <c r="Q14" s="366">
        <f t="shared" si="3"/>
        <v>1407</v>
      </c>
      <c r="R14" s="366">
        <f t="shared" si="4"/>
        <v>2517</v>
      </c>
      <c r="S14" s="366" t="e">
        <f t="shared" si="5"/>
        <v>#N/A</v>
      </c>
      <c r="T14" s="366" t="e">
        <f t="shared" si="6"/>
        <v>#N/A</v>
      </c>
      <c r="U14" s="366" t="e">
        <f t="shared" si="7"/>
        <v>#N/A</v>
      </c>
      <c r="V14" s="366" t="e">
        <f t="shared" si="8"/>
        <v>#N/A</v>
      </c>
      <c r="W14" s="366" t="e">
        <f t="shared" si="9"/>
        <v>#N/A</v>
      </c>
      <c r="X14" s="379">
        <f t="shared" si="10"/>
        <v>38301</v>
      </c>
      <c r="Y14" s="374" t="e">
        <f t="shared" si="11"/>
        <v>#N/A</v>
      </c>
    </row>
    <row r="15" spans="1:25">
      <c r="A15" s="240">
        <v>39599</v>
      </c>
      <c r="B15" s="355">
        <v>6121</v>
      </c>
      <c r="C15" s="355">
        <v>23485</v>
      </c>
      <c r="D15" s="355">
        <v>1194</v>
      </c>
      <c r="E15" s="355">
        <v>700</v>
      </c>
      <c r="F15" s="355">
        <v>932</v>
      </c>
      <c r="G15" s="355"/>
      <c r="H15" s="355"/>
      <c r="I15" s="355"/>
      <c r="J15" s="355"/>
      <c r="K15" s="356"/>
      <c r="M15" s="364">
        <v>40268</v>
      </c>
      <c r="N15" s="365">
        <f t="shared" si="0"/>
        <v>7216</v>
      </c>
      <c r="O15" s="366">
        <f t="shared" si="1"/>
        <v>25947</v>
      </c>
      <c r="P15" s="366">
        <f t="shared" si="2"/>
        <v>1512</v>
      </c>
      <c r="Q15" s="366">
        <f t="shared" si="3"/>
        <v>1396</v>
      </c>
      <c r="R15" s="366">
        <f t="shared" si="4"/>
        <v>2515</v>
      </c>
      <c r="S15" s="366" t="e">
        <f t="shared" si="5"/>
        <v>#N/A</v>
      </c>
      <c r="T15" s="366" t="e">
        <f t="shared" si="6"/>
        <v>#N/A</v>
      </c>
      <c r="U15" s="366" t="e">
        <f t="shared" si="7"/>
        <v>#N/A</v>
      </c>
      <c r="V15" s="366" t="e">
        <f t="shared" si="8"/>
        <v>#N/A</v>
      </c>
      <c r="W15" s="366" t="e">
        <f t="shared" si="9"/>
        <v>#N/A</v>
      </c>
      <c r="X15" s="379">
        <f t="shared" si="10"/>
        <v>38586</v>
      </c>
      <c r="Y15" s="374" t="e">
        <f t="shared" si="11"/>
        <v>#N/A</v>
      </c>
    </row>
    <row r="16" spans="1:25">
      <c r="A16" s="240">
        <v>39629</v>
      </c>
      <c r="B16" s="355">
        <v>6235</v>
      </c>
      <c r="C16" s="355">
        <v>23816</v>
      </c>
      <c r="D16" s="355">
        <v>1314</v>
      </c>
      <c r="E16" s="355">
        <v>783</v>
      </c>
      <c r="F16" s="355">
        <v>1119</v>
      </c>
      <c r="G16" s="355"/>
      <c r="H16" s="355"/>
      <c r="I16" s="355"/>
      <c r="J16" s="355"/>
      <c r="K16" s="356"/>
      <c r="M16" s="364">
        <v>40359</v>
      </c>
      <c r="N16" s="365">
        <f t="shared" si="0"/>
        <v>7441</v>
      </c>
      <c r="O16" s="366">
        <f t="shared" si="1"/>
        <v>25478</v>
      </c>
      <c r="P16" s="366">
        <f t="shared" si="2"/>
        <v>1665</v>
      </c>
      <c r="Q16" s="366">
        <f t="shared" si="3"/>
        <v>1689</v>
      </c>
      <c r="R16" s="366">
        <f t="shared" si="4"/>
        <v>2565</v>
      </c>
      <c r="S16" s="366" t="e">
        <f t="shared" si="5"/>
        <v>#N/A</v>
      </c>
      <c r="T16" s="366" t="e">
        <f t="shared" si="6"/>
        <v>#N/A</v>
      </c>
      <c r="U16" s="366" t="e">
        <f t="shared" si="7"/>
        <v>#N/A</v>
      </c>
      <c r="V16" s="366" t="e">
        <f t="shared" si="8"/>
        <v>#N/A</v>
      </c>
      <c r="W16" s="366" t="e">
        <f t="shared" si="9"/>
        <v>#N/A</v>
      </c>
      <c r="X16" s="379">
        <f t="shared" si="10"/>
        <v>38838</v>
      </c>
      <c r="Y16" s="374" t="e">
        <f t="shared" si="11"/>
        <v>#N/A</v>
      </c>
    </row>
    <row r="17" spans="1:25">
      <c r="A17" s="240">
        <v>39660</v>
      </c>
      <c r="B17" s="355">
        <v>6370</v>
      </c>
      <c r="C17" s="355">
        <v>24112</v>
      </c>
      <c r="D17" s="355">
        <v>1423</v>
      </c>
      <c r="E17" s="355">
        <v>912</v>
      </c>
      <c r="F17" s="355">
        <v>1282</v>
      </c>
      <c r="G17" s="355"/>
      <c r="H17" s="355"/>
      <c r="I17" s="355"/>
      <c r="J17" s="355"/>
      <c r="K17" s="356"/>
      <c r="M17" s="364">
        <v>40451</v>
      </c>
      <c r="N17" s="365">
        <f t="shared" si="0"/>
        <v>7751</v>
      </c>
      <c r="O17" s="366">
        <f t="shared" si="1"/>
        <v>25013</v>
      </c>
      <c r="P17" s="366">
        <f t="shared" si="2"/>
        <v>1863</v>
      </c>
      <c r="Q17" s="366">
        <f t="shared" si="3"/>
        <v>1820</v>
      </c>
      <c r="R17" s="366">
        <f t="shared" si="4"/>
        <v>2641</v>
      </c>
      <c r="S17" s="366" t="e">
        <f t="shared" si="5"/>
        <v>#N/A</v>
      </c>
      <c r="T17" s="366" t="e">
        <f t="shared" si="6"/>
        <v>#N/A</v>
      </c>
      <c r="U17" s="366" t="e">
        <f t="shared" si="7"/>
        <v>#N/A</v>
      </c>
      <c r="V17" s="366" t="e">
        <f t="shared" si="8"/>
        <v>#N/A</v>
      </c>
      <c r="W17" s="366" t="e">
        <f t="shared" si="9"/>
        <v>#N/A</v>
      </c>
      <c r="X17" s="379">
        <f t="shared" si="10"/>
        <v>39088</v>
      </c>
      <c r="Y17" s="374" t="e">
        <f t="shared" si="11"/>
        <v>#N/A</v>
      </c>
    </row>
    <row r="18" spans="1:25">
      <c r="A18" s="240">
        <v>39691</v>
      </c>
      <c r="B18" s="355">
        <v>6267</v>
      </c>
      <c r="C18" s="355">
        <v>24127</v>
      </c>
      <c r="D18" s="355">
        <v>1472</v>
      </c>
      <c r="E18" s="355">
        <v>984</v>
      </c>
      <c r="F18" s="355">
        <v>1420</v>
      </c>
      <c r="G18" s="355"/>
      <c r="H18" s="355"/>
      <c r="I18" s="355"/>
      <c r="J18" s="355"/>
      <c r="K18" s="356"/>
      <c r="M18" s="364">
        <v>40543</v>
      </c>
      <c r="N18" s="365">
        <f t="shared" si="0"/>
        <v>7606</v>
      </c>
      <c r="O18" s="366">
        <f t="shared" si="1"/>
        <v>23589</v>
      </c>
      <c r="P18" s="366">
        <f t="shared" si="2"/>
        <v>1792</v>
      </c>
      <c r="Q18" s="366">
        <f t="shared" si="3"/>
        <v>1705</v>
      </c>
      <c r="R18" s="366">
        <f t="shared" si="4"/>
        <v>2672</v>
      </c>
      <c r="S18" s="366" t="e">
        <f t="shared" si="5"/>
        <v>#N/A</v>
      </c>
      <c r="T18" s="366" t="e">
        <f t="shared" si="6"/>
        <v>#N/A</v>
      </c>
      <c r="U18" s="366" t="e">
        <f t="shared" si="7"/>
        <v>#N/A</v>
      </c>
      <c r="V18" s="366" t="e">
        <f t="shared" si="8"/>
        <v>#N/A</v>
      </c>
      <c r="W18" s="366" t="e">
        <f t="shared" si="9"/>
        <v>#N/A</v>
      </c>
      <c r="X18" s="379">
        <f t="shared" si="10"/>
        <v>37364</v>
      </c>
      <c r="Y18" s="374" t="e">
        <f t="shared" si="11"/>
        <v>#N/A</v>
      </c>
    </row>
    <row r="19" spans="1:25">
      <c r="A19" s="240">
        <v>39721</v>
      </c>
      <c r="B19" s="355">
        <v>6346</v>
      </c>
      <c r="C19" s="355">
        <v>24293</v>
      </c>
      <c r="D19" s="355">
        <v>1555</v>
      </c>
      <c r="E19" s="355">
        <v>1054</v>
      </c>
      <c r="F19" s="355">
        <v>1551</v>
      </c>
      <c r="G19" s="355"/>
      <c r="H19" s="355"/>
      <c r="I19" s="355"/>
      <c r="J19" s="355"/>
      <c r="K19" s="356"/>
      <c r="M19" s="364">
        <v>40633</v>
      </c>
      <c r="N19" s="365">
        <f t="shared" si="0"/>
        <v>7546</v>
      </c>
      <c r="O19" s="366">
        <f t="shared" si="1"/>
        <v>23575</v>
      </c>
      <c r="P19" s="366">
        <f t="shared" si="2"/>
        <v>1572</v>
      </c>
      <c r="Q19" s="366">
        <f t="shared" si="3"/>
        <v>1535</v>
      </c>
      <c r="R19" s="366">
        <f t="shared" si="4"/>
        <v>2619</v>
      </c>
      <c r="S19" s="366" t="e">
        <f t="shared" si="5"/>
        <v>#N/A</v>
      </c>
      <c r="T19" s="366" t="e">
        <f t="shared" si="6"/>
        <v>#N/A</v>
      </c>
      <c r="U19" s="366" t="e">
        <f t="shared" si="7"/>
        <v>#N/A</v>
      </c>
      <c r="V19" s="366" t="e">
        <f t="shared" si="8"/>
        <v>#N/A</v>
      </c>
      <c r="W19" s="366" t="e">
        <f t="shared" si="9"/>
        <v>#N/A</v>
      </c>
      <c r="X19" s="379">
        <f t="shared" si="10"/>
        <v>36847</v>
      </c>
      <c r="Y19" s="374" t="e">
        <f t="shared" si="11"/>
        <v>#N/A</v>
      </c>
    </row>
    <row r="20" spans="1:25">
      <c r="A20" s="240">
        <v>39752</v>
      </c>
      <c r="B20" s="355">
        <v>6342</v>
      </c>
      <c r="C20" s="355">
        <v>24083</v>
      </c>
      <c r="D20" s="355">
        <v>1542</v>
      </c>
      <c r="E20" s="355">
        <v>1074</v>
      </c>
      <c r="F20" s="355">
        <v>1650</v>
      </c>
      <c r="G20" s="355"/>
      <c r="H20" s="355"/>
      <c r="I20" s="355"/>
      <c r="J20" s="355"/>
      <c r="K20" s="356"/>
      <c r="M20" s="364">
        <v>40724</v>
      </c>
      <c r="N20" s="365">
        <f t="shared" si="0"/>
        <v>7688</v>
      </c>
      <c r="O20" s="366">
        <f t="shared" si="1"/>
        <v>22746</v>
      </c>
      <c r="P20" s="366">
        <f t="shared" si="2"/>
        <v>1427</v>
      </c>
      <c r="Q20" s="366">
        <f t="shared" si="3"/>
        <v>1678</v>
      </c>
      <c r="R20" s="366">
        <f t="shared" si="4"/>
        <v>2560</v>
      </c>
      <c r="S20" s="366" t="e">
        <f t="shared" si="5"/>
        <v>#N/A</v>
      </c>
      <c r="T20" s="366" t="e">
        <f t="shared" si="6"/>
        <v>#N/A</v>
      </c>
      <c r="U20" s="366" t="e">
        <f t="shared" si="7"/>
        <v>#N/A</v>
      </c>
      <c r="V20" s="366" t="e">
        <f t="shared" si="8"/>
        <v>#N/A</v>
      </c>
      <c r="W20" s="366" t="e">
        <f t="shared" si="9"/>
        <v>#N/A</v>
      </c>
      <c r="X20" s="379">
        <f t="shared" si="10"/>
        <v>36099</v>
      </c>
      <c r="Y20" s="374" t="e">
        <f t="shared" si="11"/>
        <v>#N/A</v>
      </c>
    </row>
    <row r="21" spans="1:25">
      <c r="A21" s="240">
        <v>39782</v>
      </c>
      <c r="B21" s="355">
        <v>6375</v>
      </c>
      <c r="C21" s="355">
        <v>24117</v>
      </c>
      <c r="D21" s="355">
        <v>1531</v>
      </c>
      <c r="E21" s="355">
        <v>1044</v>
      </c>
      <c r="F21" s="355">
        <v>1751</v>
      </c>
      <c r="G21" s="355"/>
      <c r="H21" s="355"/>
      <c r="I21" s="355"/>
      <c r="J21" s="355"/>
      <c r="K21" s="356"/>
      <c r="M21" s="364">
        <v>40816</v>
      </c>
      <c r="N21" s="365">
        <f t="shared" si="0"/>
        <v>7969</v>
      </c>
      <c r="O21" s="366">
        <f t="shared" si="1"/>
        <v>21679</v>
      </c>
      <c r="P21" s="366">
        <f t="shared" si="2"/>
        <v>1470</v>
      </c>
      <c r="Q21" s="366">
        <f t="shared" si="3"/>
        <v>1782</v>
      </c>
      <c r="R21" s="366">
        <f t="shared" si="4"/>
        <v>2537</v>
      </c>
      <c r="S21" s="366" t="e">
        <f t="shared" si="5"/>
        <v>#N/A</v>
      </c>
      <c r="T21" s="366" t="e">
        <f t="shared" si="6"/>
        <v>#N/A</v>
      </c>
      <c r="U21" s="366" t="e">
        <f t="shared" si="7"/>
        <v>#N/A</v>
      </c>
      <c r="V21" s="366" t="e">
        <f t="shared" si="8"/>
        <v>#N/A</v>
      </c>
      <c r="W21" s="366" t="e">
        <f t="shared" si="9"/>
        <v>#N/A</v>
      </c>
      <c r="X21" s="379">
        <f t="shared" si="10"/>
        <v>35437</v>
      </c>
      <c r="Y21" s="374" t="e">
        <f t="shared" si="11"/>
        <v>#N/A</v>
      </c>
    </row>
    <row r="22" spans="1:25">
      <c r="A22" s="240">
        <v>39813</v>
      </c>
      <c r="B22" s="355">
        <v>6360</v>
      </c>
      <c r="C22" s="355">
        <v>24275</v>
      </c>
      <c r="D22" s="355">
        <v>1505</v>
      </c>
      <c r="E22" s="355">
        <v>1017</v>
      </c>
      <c r="F22" s="355">
        <v>1869</v>
      </c>
      <c r="G22" s="355"/>
      <c r="H22" s="355"/>
      <c r="I22" s="355"/>
      <c r="J22" s="355"/>
      <c r="K22" s="356"/>
      <c r="M22" s="364">
        <v>40908</v>
      </c>
      <c r="N22" s="365">
        <f t="shared" si="0"/>
        <v>7907</v>
      </c>
      <c r="O22" s="366">
        <f t="shared" si="1"/>
        <v>20531</v>
      </c>
      <c r="P22" s="366">
        <f t="shared" si="2"/>
        <v>1487</v>
      </c>
      <c r="Q22" s="366">
        <f t="shared" si="3"/>
        <v>1823</v>
      </c>
      <c r="R22" s="366">
        <f t="shared" si="4"/>
        <v>2548</v>
      </c>
      <c r="S22" s="366" t="e">
        <f t="shared" si="5"/>
        <v>#N/A</v>
      </c>
      <c r="T22" s="366" t="e">
        <f t="shared" si="6"/>
        <v>#N/A</v>
      </c>
      <c r="U22" s="366" t="e">
        <f t="shared" si="7"/>
        <v>#N/A</v>
      </c>
      <c r="V22" s="366" t="e">
        <f t="shared" si="8"/>
        <v>#N/A</v>
      </c>
      <c r="W22" s="366" t="e">
        <f t="shared" si="9"/>
        <v>#N/A</v>
      </c>
      <c r="X22" s="379">
        <f t="shared" si="10"/>
        <v>34296</v>
      </c>
      <c r="Y22" s="374" t="e">
        <f t="shared" si="11"/>
        <v>#N/A</v>
      </c>
    </row>
    <row r="23" spans="1:25">
      <c r="A23" s="240">
        <v>39844</v>
      </c>
      <c r="B23" s="355">
        <v>6310</v>
      </c>
      <c r="C23" s="355">
        <v>24466</v>
      </c>
      <c r="D23" s="355">
        <v>1407</v>
      </c>
      <c r="E23" s="355">
        <v>938</v>
      </c>
      <c r="F23" s="355">
        <v>1896</v>
      </c>
      <c r="G23" s="355"/>
      <c r="H23" s="355"/>
      <c r="I23" s="355"/>
      <c r="J23" s="355"/>
      <c r="K23" s="356"/>
      <c r="M23" s="364">
        <v>40999</v>
      </c>
      <c r="N23" s="365">
        <f t="shared" si="0"/>
        <v>7804</v>
      </c>
      <c r="O23" s="366">
        <f t="shared" si="1"/>
        <v>20551</v>
      </c>
      <c r="P23" s="366">
        <f t="shared" si="2"/>
        <v>1480</v>
      </c>
      <c r="Q23" s="366">
        <f t="shared" si="3"/>
        <v>1686</v>
      </c>
      <c r="R23" s="366">
        <f t="shared" si="4"/>
        <v>2525</v>
      </c>
      <c r="S23" s="366" t="e">
        <f t="shared" si="5"/>
        <v>#N/A</v>
      </c>
      <c r="T23" s="366" t="e">
        <f t="shared" si="6"/>
        <v>#N/A</v>
      </c>
      <c r="U23" s="366" t="e">
        <f t="shared" si="7"/>
        <v>#N/A</v>
      </c>
      <c r="V23" s="366" t="e">
        <f t="shared" si="8"/>
        <v>#N/A</v>
      </c>
      <c r="W23" s="366" t="e">
        <f t="shared" si="9"/>
        <v>#N/A</v>
      </c>
      <c r="X23" s="379">
        <f t="shared" si="10"/>
        <v>34046</v>
      </c>
      <c r="Y23" s="374" t="e">
        <f t="shared" si="11"/>
        <v>#N/A</v>
      </c>
    </row>
    <row r="24" spans="1:25">
      <c r="A24" s="240">
        <v>39872</v>
      </c>
      <c r="B24" s="355">
        <v>6401</v>
      </c>
      <c r="C24" s="355">
        <v>24964</v>
      </c>
      <c r="D24" s="355">
        <v>1430</v>
      </c>
      <c r="E24" s="355">
        <v>899</v>
      </c>
      <c r="F24" s="355">
        <v>1960</v>
      </c>
      <c r="G24" s="355"/>
      <c r="H24" s="355"/>
      <c r="I24" s="355"/>
      <c r="J24" s="355"/>
      <c r="K24" s="356"/>
      <c r="M24" s="364">
        <v>41090</v>
      </c>
      <c r="N24" s="365">
        <f t="shared" si="0"/>
        <v>8045</v>
      </c>
      <c r="O24" s="366">
        <f t="shared" si="1"/>
        <v>19601</v>
      </c>
      <c r="P24" s="366">
        <f t="shared" si="2"/>
        <v>1521</v>
      </c>
      <c r="Q24" s="366">
        <f t="shared" si="3"/>
        <v>1951</v>
      </c>
      <c r="R24" s="366">
        <f t="shared" si="4"/>
        <v>2489</v>
      </c>
      <c r="S24" s="366" t="e">
        <f t="shared" si="5"/>
        <v>#N/A</v>
      </c>
      <c r="T24" s="366" t="e">
        <f t="shared" si="6"/>
        <v>#N/A</v>
      </c>
      <c r="U24" s="366" t="e">
        <f t="shared" si="7"/>
        <v>#N/A</v>
      </c>
      <c r="V24" s="366" t="e">
        <f t="shared" si="8"/>
        <v>#N/A</v>
      </c>
      <c r="W24" s="366" t="e">
        <f t="shared" si="9"/>
        <v>#N/A</v>
      </c>
      <c r="X24" s="379">
        <f t="shared" si="10"/>
        <v>33607</v>
      </c>
      <c r="Y24" s="374" t="e">
        <f t="shared" si="11"/>
        <v>#N/A</v>
      </c>
    </row>
    <row r="25" spans="1:25">
      <c r="A25" s="240">
        <v>39903</v>
      </c>
      <c r="B25" s="355">
        <v>6379</v>
      </c>
      <c r="C25" s="355">
        <v>25123</v>
      </c>
      <c r="D25" s="355">
        <v>1393</v>
      </c>
      <c r="E25" s="355">
        <v>885</v>
      </c>
      <c r="F25" s="355">
        <v>2020</v>
      </c>
      <c r="G25" s="355"/>
      <c r="H25" s="355"/>
      <c r="I25" s="355"/>
      <c r="J25" s="355"/>
      <c r="K25" s="356"/>
      <c r="M25" s="364">
        <v>41182</v>
      </c>
      <c r="N25" s="365">
        <f t="shared" si="0"/>
        <v>8408</v>
      </c>
      <c r="O25" s="366">
        <f t="shared" si="1"/>
        <v>18647</v>
      </c>
      <c r="P25" s="366">
        <f t="shared" si="2"/>
        <v>1645</v>
      </c>
      <c r="Q25" s="366">
        <f t="shared" si="3"/>
        <v>2194</v>
      </c>
      <c r="R25" s="366">
        <f t="shared" si="4"/>
        <v>2515</v>
      </c>
      <c r="S25" s="366" t="e">
        <f t="shared" si="5"/>
        <v>#N/A</v>
      </c>
      <c r="T25" s="366" t="e">
        <f t="shared" si="6"/>
        <v>#N/A</v>
      </c>
      <c r="U25" s="366" t="e">
        <f t="shared" si="7"/>
        <v>#N/A</v>
      </c>
      <c r="V25" s="366" t="e">
        <f t="shared" si="8"/>
        <v>#N/A</v>
      </c>
      <c r="W25" s="366" t="e">
        <f t="shared" si="9"/>
        <v>#N/A</v>
      </c>
      <c r="X25" s="379">
        <f t="shared" si="10"/>
        <v>33409</v>
      </c>
      <c r="Y25" s="374" t="e">
        <f t="shared" si="11"/>
        <v>#N/A</v>
      </c>
    </row>
    <row r="26" spans="1:25">
      <c r="A26" s="240">
        <v>39933</v>
      </c>
      <c r="B26" s="355">
        <v>6362</v>
      </c>
      <c r="C26" s="355">
        <v>25622</v>
      </c>
      <c r="D26" s="355">
        <v>1325</v>
      </c>
      <c r="E26" s="355">
        <v>951</v>
      </c>
      <c r="F26" s="355">
        <v>2094</v>
      </c>
      <c r="G26" s="355"/>
      <c r="H26" s="355"/>
      <c r="I26" s="355"/>
      <c r="J26" s="355"/>
      <c r="K26" s="356"/>
      <c r="M26" s="364">
        <v>41274</v>
      </c>
      <c r="N26" s="365">
        <f t="shared" si="0"/>
        <v>8293</v>
      </c>
      <c r="O26" s="366">
        <f t="shared" si="1"/>
        <v>17499</v>
      </c>
      <c r="P26" s="366">
        <f t="shared" si="2"/>
        <v>1692</v>
      </c>
      <c r="Q26" s="366">
        <f t="shared" si="3"/>
        <v>1946</v>
      </c>
      <c r="R26" s="366">
        <f t="shared" si="4"/>
        <v>2460</v>
      </c>
      <c r="S26" s="366" t="e">
        <f t="shared" si="5"/>
        <v>#N/A</v>
      </c>
      <c r="T26" s="366" t="e">
        <f t="shared" si="6"/>
        <v>#N/A</v>
      </c>
      <c r="U26" s="366" t="e">
        <f t="shared" si="7"/>
        <v>#N/A</v>
      </c>
      <c r="V26" s="366" t="e">
        <f t="shared" si="8"/>
        <v>#N/A</v>
      </c>
      <c r="W26" s="366" t="e">
        <f t="shared" si="9"/>
        <v>#N/A</v>
      </c>
      <c r="X26" s="379">
        <f t="shared" si="10"/>
        <v>31890</v>
      </c>
      <c r="Y26" s="374" t="e">
        <f t="shared" si="11"/>
        <v>#N/A</v>
      </c>
    </row>
    <row r="27" spans="1:25">
      <c r="A27" s="240">
        <v>39964</v>
      </c>
      <c r="B27" s="355">
        <v>6486</v>
      </c>
      <c r="C27" s="355">
        <v>25708</v>
      </c>
      <c r="D27" s="355">
        <v>1378</v>
      </c>
      <c r="E27" s="355">
        <v>1027</v>
      </c>
      <c r="F27" s="355">
        <v>2143</v>
      </c>
      <c r="G27" s="355"/>
      <c r="H27" s="355"/>
      <c r="I27" s="355"/>
      <c r="J27" s="355"/>
      <c r="K27" s="356"/>
      <c r="M27" s="364">
        <v>41364</v>
      </c>
      <c r="N27" s="365">
        <f t="shared" si="0"/>
        <v>8076</v>
      </c>
      <c r="O27" s="366">
        <f t="shared" si="1"/>
        <v>17150</v>
      </c>
      <c r="P27" s="366">
        <f t="shared" si="2"/>
        <v>1506</v>
      </c>
      <c r="Q27" s="366">
        <f t="shared" si="3"/>
        <v>1699</v>
      </c>
      <c r="R27" s="366">
        <f t="shared" si="4"/>
        <v>2431</v>
      </c>
      <c r="S27" s="366" t="e">
        <f t="shared" si="5"/>
        <v>#N/A</v>
      </c>
      <c r="T27" s="366" t="e">
        <f t="shared" si="6"/>
        <v>#N/A</v>
      </c>
      <c r="U27" s="366" t="e">
        <f t="shared" si="7"/>
        <v>#N/A</v>
      </c>
      <c r="V27" s="366" t="e">
        <f t="shared" si="8"/>
        <v>#N/A</v>
      </c>
      <c r="W27" s="366" t="e">
        <f t="shared" si="9"/>
        <v>#N/A</v>
      </c>
      <c r="X27" s="379">
        <f t="shared" si="10"/>
        <v>30862</v>
      </c>
      <c r="Y27" s="374" t="e">
        <f t="shared" si="11"/>
        <v>#N/A</v>
      </c>
    </row>
    <row r="28" spans="1:25">
      <c r="A28" s="240">
        <v>39994</v>
      </c>
      <c r="B28" s="355">
        <v>6637</v>
      </c>
      <c r="C28" s="355">
        <v>25908</v>
      </c>
      <c r="D28" s="355">
        <v>1424</v>
      </c>
      <c r="E28" s="355">
        <v>1135</v>
      </c>
      <c r="F28" s="355">
        <v>2222</v>
      </c>
      <c r="G28" s="355"/>
      <c r="H28" s="355"/>
      <c r="I28" s="355"/>
      <c r="J28" s="355"/>
      <c r="K28" s="356"/>
      <c r="M28" s="364">
        <v>41455</v>
      </c>
      <c r="N28" s="365">
        <f t="shared" si="0"/>
        <v>8211</v>
      </c>
      <c r="O28" s="366">
        <f t="shared" si="1"/>
        <v>16395</v>
      </c>
      <c r="P28" s="366">
        <f t="shared" si="2"/>
        <v>1604</v>
      </c>
      <c r="Q28" s="366">
        <f t="shared" si="3"/>
        <v>1867</v>
      </c>
      <c r="R28" s="366">
        <f t="shared" si="4"/>
        <v>2393</v>
      </c>
      <c r="S28" s="366" t="e">
        <f t="shared" si="5"/>
        <v>#N/A</v>
      </c>
      <c r="T28" s="366" t="e">
        <f t="shared" si="6"/>
        <v>#N/A</v>
      </c>
      <c r="U28" s="366" t="e">
        <f t="shared" si="7"/>
        <v>#N/A</v>
      </c>
      <c r="V28" s="366" t="e">
        <f t="shared" si="8"/>
        <v>#N/A</v>
      </c>
      <c r="W28" s="366" t="e">
        <f t="shared" si="9"/>
        <v>#N/A</v>
      </c>
      <c r="X28" s="379">
        <f t="shared" si="10"/>
        <v>30470</v>
      </c>
      <c r="Y28" s="374" t="e">
        <f t="shared" si="11"/>
        <v>#N/A</v>
      </c>
    </row>
    <row r="29" spans="1:25">
      <c r="A29" s="240">
        <v>40025</v>
      </c>
      <c r="B29" s="355">
        <v>6848</v>
      </c>
      <c r="C29" s="355">
        <v>26074</v>
      </c>
      <c r="D29" s="355">
        <v>1448</v>
      </c>
      <c r="E29" s="355">
        <v>1239</v>
      </c>
      <c r="F29" s="355">
        <v>2314</v>
      </c>
      <c r="G29" s="355"/>
      <c r="H29" s="355"/>
      <c r="I29" s="355"/>
      <c r="J29" s="355"/>
      <c r="K29" s="356"/>
      <c r="M29" s="364">
        <v>41547</v>
      </c>
      <c r="N29" s="365">
        <f t="shared" si="0"/>
        <v>8243</v>
      </c>
      <c r="O29" s="366">
        <f t="shared" si="1"/>
        <v>15655</v>
      </c>
      <c r="P29" s="366">
        <f t="shared" si="2"/>
        <v>1687</v>
      </c>
      <c r="Q29" s="366">
        <f t="shared" si="3"/>
        <v>1872</v>
      </c>
      <c r="R29" s="366">
        <f t="shared" si="4"/>
        <v>2378</v>
      </c>
      <c r="S29" s="366" t="e">
        <f t="shared" si="5"/>
        <v>#N/A</v>
      </c>
      <c r="T29" s="366" t="e">
        <f t="shared" si="6"/>
        <v>#N/A</v>
      </c>
      <c r="U29" s="366" t="e">
        <f t="shared" si="7"/>
        <v>#N/A</v>
      </c>
      <c r="V29" s="366" t="e">
        <f t="shared" si="8"/>
        <v>#N/A</v>
      </c>
      <c r="W29" s="366" t="e">
        <f t="shared" si="9"/>
        <v>#N/A</v>
      </c>
      <c r="X29" s="379">
        <f t="shared" si="10"/>
        <v>29835</v>
      </c>
      <c r="Y29" s="374" t="e">
        <f t="shared" si="11"/>
        <v>#N/A</v>
      </c>
    </row>
    <row r="30" spans="1:25">
      <c r="A30" s="240">
        <v>40056</v>
      </c>
      <c r="B30" s="355">
        <v>6884</v>
      </c>
      <c r="C30" s="355">
        <v>26117</v>
      </c>
      <c r="D30" s="355">
        <v>1479</v>
      </c>
      <c r="E30" s="355">
        <v>1315</v>
      </c>
      <c r="F30" s="355">
        <v>2340</v>
      </c>
      <c r="G30" s="355"/>
      <c r="H30" s="355"/>
      <c r="I30" s="355"/>
      <c r="J30" s="355"/>
      <c r="K30" s="356"/>
      <c r="M30" s="364">
        <v>41639</v>
      </c>
      <c r="N30" s="365">
        <f t="shared" si="0"/>
        <v>7876</v>
      </c>
      <c r="O30" s="366">
        <f t="shared" si="1"/>
        <v>15454</v>
      </c>
      <c r="P30" s="366">
        <f t="shared" si="2"/>
        <v>1732</v>
      </c>
      <c r="Q30" s="366">
        <f t="shared" si="3"/>
        <v>1679</v>
      </c>
      <c r="R30" s="366">
        <f t="shared" si="4"/>
        <v>2435</v>
      </c>
      <c r="S30" s="366" t="e">
        <f t="shared" si="5"/>
        <v>#N/A</v>
      </c>
      <c r="T30" s="366" t="e">
        <f t="shared" si="6"/>
        <v>#N/A</v>
      </c>
      <c r="U30" s="366" t="e">
        <f t="shared" si="7"/>
        <v>#N/A</v>
      </c>
      <c r="V30" s="366" t="e">
        <f t="shared" si="8"/>
        <v>#N/A</v>
      </c>
      <c r="W30" s="366" t="e">
        <f t="shared" si="9"/>
        <v>#N/A</v>
      </c>
      <c r="X30" s="379">
        <f t="shared" si="10"/>
        <v>29176</v>
      </c>
      <c r="Y30" s="374" t="e">
        <f t="shared" si="11"/>
        <v>#N/A</v>
      </c>
    </row>
    <row r="31" spans="1:25">
      <c r="A31" s="240">
        <v>40086</v>
      </c>
      <c r="B31" s="355">
        <v>7018</v>
      </c>
      <c r="C31" s="355">
        <v>25909</v>
      </c>
      <c r="D31" s="355">
        <v>1505</v>
      </c>
      <c r="E31" s="355">
        <v>1375</v>
      </c>
      <c r="F31" s="355">
        <v>2390</v>
      </c>
      <c r="G31" s="355"/>
      <c r="H31" s="355"/>
      <c r="I31" s="355"/>
      <c r="J31" s="355"/>
      <c r="K31" s="356"/>
      <c r="M31" s="364">
        <v>41729</v>
      </c>
      <c r="N31" s="365">
        <f t="shared" si="0"/>
        <v>7356</v>
      </c>
      <c r="O31" s="366">
        <f t="shared" si="1"/>
        <v>15717</v>
      </c>
      <c r="P31" s="366">
        <f t="shared" si="2"/>
        <v>1517</v>
      </c>
      <c r="Q31" s="366">
        <f t="shared" si="3"/>
        <v>1561</v>
      </c>
      <c r="R31" s="366">
        <f t="shared" si="4"/>
        <v>2342</v>
      </c>
      <c r="S31" s="366" t="e">
        <f t="shared" si="5"/>
        <v>#N/A</v>
      </c>
      <c r="T31" s="366" t="e">
        <f t="shared" si="6"/>
        <v>#N/A</v>
      </c>
      <c r="U31" s="366" t="e">
        <f t="shared" si="7"/>
        <v>#N/A</v>
      </c>
      <c r="V31" s="366" t="e">
        <f t="shared" si="8"/>
        <v>#N/A</v>
      </c>
      <c r="W31" s="366" t="e">
        <f t="shared" si="9"/>
        <v>#N/A</v>
      </c>
      <c r="X31" s="379">
        <f t="shared" si="10"/>
        <v>28493</v>
      </c>
      <c r="Y31" s="374" t="e">
        <f t="shared" si="11"/>
        <v>#N/A</v>
      </c>
    </row>
    <row r="32" spans="1:25">
      <c r="A32" s="240">
        <v>40117</v>
      </c>
      <c r="B32" s="355">
        <v>7169</v>
      </c>
      <c r="C32" s="355">
        <v>25723</v>
      </c>
      <c r="D32" s="355">
        <v>1497</v>
      </c>
      <c r="E32" s="355">
        <v>1379</v>
      </c>
      <c r="F32" s="355">
        <v>2442</v>
      </c>
      <c r="G32" s="355"/>
      <c r="H32" s="355"/>
      <c r="I32" s="355"/>
      <c r="J32" s="355"/>
      <c r="K32" s="356"/>
      <c r="M32" s="364">
        <v>41820</v>
      </c>
      <c r="N32" s="365">
        <f t="shared" si="0"/>
        <v>7251</v>
      </c>
      <c r="O32" s="366">
        <f t="shared" si="1"/>
        <v>16055</v>
      </c>
      <c r="P32" s="366">
        <f t="shared" si="2"/>
        <v>1492</v>
      </c>
      <c r="Q32" s="366">
        <f t="shared" si="3"/>
        <v>1698</v>
      </c>
      <c r="R32" s="366">
        <f t="shared" si="4"/>
        <v>2393</v>
      </c>
      <c r="S32" s="366" t="e">
        <f t="shared" si="5"/>
        <v>#N/A</v>
      </c>
      <c r="T32" s="366" t="e">
        <f t="shared" si="6"/>
        <v>#N/A</v>
      </c>
      <c r="U32" s="366" t="e">
        <f t="shared" si="7"/>
        <v>#N/A</v>
      </c>
      <c r="V32" s="366" t="e">
        <f t="shared" si="8"/>
        <v>#N/A</v>
      </c>
      <c r="W32" s="366" t="e">
        <f t="shared" si="9"/>
        <v>#N/A</v>
      </c>
      <c r="X32" s="379">
        <f t="shared" si="10"/>
        <v>28889</v>
      </c>
      <c r="Y32" s="374" t="e">
        <f t="shared" si="11"/>
        <v>#N/A</v>
      </c>
    </row>
    <row r="33" spans="1:25">
      <c r="A33" s="240">
        <v>40147</v>
      </c>
      <c r="B33" s="355">
        <v>7303</v>
      </c>
      <c r="C33" s="355">
        <v>25612</v>
      </c>
      <c r="D33" s="355">
        <v>1540</v>
      </c>
      <c r="E33" s="355">
        <v>1420</v>
      </c>
      <c r="F33" s="355">
        <v>2498</v>
      </c>
      <c r="G33" s="355"/>
      <c r="H33" s="355"/>
      <c r="I33" s="355"/>
      <c r="J33" s="355"/>
      <c r="K33" s="356"/>
      <c r="M33" s="364">
        <v>41912</v>
      </c>
      <c r="N33" s="365">
        <f t="shared" si="0"/>
        <v>7496</v>
      </c>
      <c r="O33" s="366">
        <f t="shared" si="1"/>
        <v>16010</v>
      </c>
      <c r="P33" s="366">
        <f t="shared" si="2"/>
        <v>1695</v>
      </c>
      <c r="Q33" s="366">
        <f t="shared" si="3"/>
        <v>1859</v>
      </c>
      <c r="R33" s="366">
        <f t="shared" si="4"/>
        <v>2474</v>
      </c>
      <c r="S33" s="366" t="e">
        <f t="shared" si="5"/>
        <v>#N/A</v>
      </c>
      <c r="T33" s="366" t="e">
        <f t="shared" si="6"/>
        <v>#N/A</v>
      </c>
      <c r="U33" s="366" t="e">
        <f t="shared" si="7"/>
        <v>#N/A</v>
      </c>
      <c r="V33" s="366" t="e">
        <f t="shared" si="8"/>
        <v>#N/A</v>
      </c>
      <c r="W33" s="366" t="e">
        <f t="shared" si="9"/>
        <v>#N/A</v>
      </c>
      <c r="X33" s="379">
        <f t="shared" si="10"/>
        <v>29534</v>
      </c>
      <c r="Y33" s="374" t="e">
        <f t="shared" si="11"/>
        <v>#N/A</v>
      </c>
    </row>
    <row r="34" spans="1:25">
      <c r="A34" s="240">
        <v>40178</v>
      </c>
      <c r="B34" s="355">
        <v>7254</v>
      </c>
      <c r="C34" s="355">
        <v>25567</v>
      </c>
      <c r="D34" s="355">
        <v>1556</v>
      </c>
      <c r="E34" s="355">
        <v>1407</v>
      </c>
      <c r="F34" s="355">
        <v>2517</v>
      </c>
      <c r="G34" s="355"/>
      <c r="H34" s="355"/>
      <c r="I34" s="355"/>
      <c r="J34" s="355"/>
      <c r="K34" s="356"/>
      <c r="M34" s="364">
        <v>42004</v>
      </c>
      <c r="N34" s="365">
        <f t="shared" si="0"/>
        <v>7349</v>
      </c>
      <c r="O34" s="366">
        <f t="shared" si="1"/>
        <v>15887</v>
      </c>
      <c r="P34" s="366">
        <f t="shared" si="2"/>
        <v>1702</v>
      </c>
      <c r="Q34" s="366">
        <f t="shared" si="3"/>
        <v>1728</v>
      </c>
      <c r="R34" s="366">
        <f t="shared" si="4"/>
        <v>2615</v>
      </c>
      <c r="S34" s="366" t="e">
        <f t="shared" si="5"/>
        <v>#N/A</v>
      </c>
      <c r="T34" s="366" t="e">
        <f t="shared" si="6"/>
        <v>#N/A</v>
      </c>
      <c r="U34" s="366" t="e">
        <f t="shared" si="7"/>
        <v>#N/A</v>
      </c>
      <c r="V34" s="366" t="e">
        <f t="shared" si="8"/>
        <v>#N/A</v>
      </c>
      <c r="W34" s="366" t="e">
        <f t="shared" si="9"/>
        <v>#N/A</v>
      </c>
      <c r="X34" s="379">
        <f t="shared" si="10"/>
        <v>29281</v>
      </c>
      <c r="Y34" s="374" t="e">
        <f t="shared" si="11"/>
        <v>#N/A</v>
      </c>
    </row>
    <row r="35" spans="1:25">
      <c r="A35" s="240">
        <v>40209</v>
      </c>
      <c r="B35" s="355">
        <v>7118</v>
      </c>
      <c r="C35" s="355">
        <v>25796</v>
      </c>
      <c r="D35" s="355">
        <v>1493</v>
      </c>
      <c r="E35" s="355">
        <v>1341</v>
      </c>
      <c r="F35" s="355">
        <v>2519</v>
      </c>
      <c r="G35" s="355"/>
      <c r="H35" s="355"/>
      <c r="I35" s="355"/>
      <c r="J35" s="355"/>
      <c r="K35" s="356"/>
      <c r="M35" s="364">
        <v>42094</v>
      </c>
      <c r="N35" s="365">
        <f t="shared" si="0"/>
        <v>7117</v>
      </c>
      <c r="O35" s="366">
        <f t="shared" si="1"/>
        <v>15897</v>
      </c>
      <c r="P35" s="366">
        <f t="shared" si="2"/>
        <v>1390</v>
      </c>
      <c r="Q35" s="366">
        <f t="shared" si="3"/>
        <v>1474</v>
      </c>
      <c r="R35" s="366">
        <f t="shared" si="4"/>
        <v>2617</v>
      </c>
      <c r="S35" s="366" t="e">
        <f t="shared" si="5"/>
        <v>#N/A</v>
      </c>
      <c r="T35" s="366" t="e">
        <f t="shared" si="6"/>
        <v>#N/A</v>
      </c>
      <c r="U35" s="366" t="e">
        <f t="shared" si="7"/>
        <v>#N/A</v>
      </c>
      <c r="V35" s="366" t="e">
        <f t="shared" si="8"/>
        <v>#N/A</v>
      </c>
      <c r="W35" s="366" t="e">
        <f t="shared" si="9"/>
        <v>#N/A</v>
      </c>
      <c r="X35" s="379">
        <f t="shared" si="10"/>
        <v>28495</v>
      </c>
      <c r="Y35" s="374" t="e">
        <f t="shared" si="11"/>
        <v>#N/A</v>
      </c>
    </row>
    <row r="36" spans="1:25">
      <c r="A36" s="240">
        <v>40237</v>
      </c>
      <c r="B36" s="355">
        <v>7100</v>
      </c>
      <c r="C36" s="355">
        <v>25839</v>
      </c>
      <c r="D36" s="355">
        <v>1473</v>
      </c>
      <c r="E36" s="355">
        <v>1307</v>
      </c>
      <c r="F36" s="355">
        <v>2495</v>
      </c>
      <c r="G36" s="355"/>
      <c r="H36" s="355"/>
      <c r="I36" s="355"/>
      <c r="J36" s="355"/>
      <c r="K36" s="356"/>
      <c r="L36" s="303"/>
      <c r="M36" s="364">
        <v>42185</v>
      </c>
      <c r="N36" s="365">
        <f t="shared" si="0"/>
        <v>7288</v>
      </c>
      <c r="O36" s="366">
        <f t="shared" si="1"/>
        <v>15703</v>
      </c>
      <c r="P36" s="366">
        <f t="shared" si="2"/>
        <v>1476</v>
      </c>
      <c r="Q36" s="366">
        <f t="shared" si="3"/>
        <v>1530</v>
      </c>
      <c r="R36" s="366">
        <f t="shared" si="4"/>
        <v>2688</v>
      </c>
      <c r="S36" s="366" t="e">
        <f t="shared" si="5"/>
        <v>#N/A</v>
      </c>
      <c r="T36" s="366" t="e">
        <f t="shared" si="6"/>
        <v>#N/A</v>
      </c>
      <c r="U36" s="366" t="e">
        <f t="shared" si="7"/>
        <v>#N/A</v>
      </c>
      <c r="V36" s="366" t="e">
        <f t="shared" si="8"/>
        <v>#N/A</v>
      </c>
      <c r="W36" s="366" t="e">
        <f t="shared" si="9"/>
        <v>#N/A</v>
      </c>
      <c r="X36" s="379">
        <f t="shared" si="10"/>
        <v>28685</v>
      </c>
      <c r="Y36" s="374" t="e">
        <f t="shared" si="11"/>
        <v>#N/A</v>
      </c>
    </row>
    <row r="37" spans="1:25">
      <c r="A37" s="240">
        <v>40268</v>
      </c>
      <c r="B37" s="355">
        <v>7216</v>
      </c>
      <c r="C37" s="355">
        <v>25947</v>
      </c>
      <c r="D37" s="355">
        <v>1512</v>
      </c>
      <c r="E37" s="355">
        <v>1396</v>
      </c>
      <c r="F37" s="355">
        <v>2515</v>
      </c>
      <c r="G37" s="355"/>
      <c r="H37" s="355"/>
      <c r="I37" s="355"/>
      <c r="J37" s="355"/>
      <c r="K37" s="356"/>
      <c r="L37" s="475"/>
      <c r="M37" s="364">
        <v>42277</v>
      </c>
      <c r="N37" s="365">
        <f t="shared" si="0"/>
        <v>7478</v>
      </c>
      <c r="O37" s="366">
        <f t="shared" si="1"/>
        <v>15216</v>
      </c>
      <c r="P37" s="366">
        <f t="shared" si="2"/>
        <v>1681</v>
      </c>
      <c r="Q37" s="366">
        <f t="shared" si="3"/>
        <v>1760</v>
      </c>
      <c r="R37" s="366">
        <f t="shared" si="4"/>
        <v>2822</v>
      </c>
      <c r="S37" s="366" t="e">
        <f t="shared" si="5"/>
        <v>#N/A</v>
      </c>
      <c r="T37" s="366" t="e">
        <f t="shared" si="6"/>
        <v>#N/A</v>
      </c>
      <c r="U37" s="366" t="e">
        <f t="shared" si="7"/>
        <v>#N/A</v>
      </c>
      <c r="V37" s="366" t="e">
        <f t="shared" si="8"/>
        <v>#N/A</v>
      </c>
      <c r="W37" s="366" t="e">
        <f t="shared" si="9"/>
        <v>#N/A</v>
      </c>
      <c r="X37" s="379">
        <f t="shared" si="10"/>
        <v>28957</v>
      </c>
      <c r="Y37" s="374" t="e">
        <f t="shared" si="11"/>
        <v>#N/A</v>
      </c>
    </row>
    <row r="38" spans="1:25">
      <c r="A38" s="240">
        <v>40298</v>
      </c>
      <c r="B38" s="355">
        <v>7261</v>
      </c>
      <c r="C38" s="355">
        <v>25741</v>
      </c>
      <c r="D38" s="355">
        <v>1518</v>
      </c>
      <c r="E38" s="355">
        <v>1424</v>
      </c>
      <c r="F38" s="355">
        <v>2507</v>
      </c>
      <c r="G38" s="355"/>
      <c r="H38" s="355"/>
      <c r="I38" s="355"/>
      <c r="J38" s="355"/>
      <c r="K38" s="356"/>
      <c r="M38" s="364">
        <v>42369</v>
      </c>
      <c r="N38" s="365">
        <f t="shared" si="0"/>
        <v>7631</v>
      </c>
      <c r="O38" s="366">
        <f t="shared" si="1"/>
        <v>14678</v>
      </c>
      <c r="P38" s="366">
        <f t="shared" si="2"/>
        <v>1698</v>
      </c>
      <c r="Q38" s="366">
        <f t="shared" si="3"/>
        <v>1603</v>
      </c>
      <c r="R38" s="366">
        <f t="shared" si="4"/>
        <v>2901</v>
      </c>
      <c r="S38" s="366" t="e">
        <f t="shared" si="5"/>
        <v>#N/A</v>
      </c>
      <c r="T38" s="366" t="e">
        <f t="shared" si="6"/>
        <v>#N/A</v>
      </c>
      <c r="U38" s="366" t="e">
        <f t="shared" si="7"/>
        <v>#N/A</v>
      </c>
      <c r="V38" s="366" t="e">
        <f t="shared" si="8"/>
        <v>#N/A</v>
      </c>
      <c r="W38" s="366" t="e">
        <f t="shared" si="9"/>
        <v>#N/A</v>
      </c>
      <c r="X38" s="379">
        <f t="shared" si="10"/>
        <v>28511</v>
      </c>
      <c r="Y38" s="374" t="e">
        <f t="shared" si="11"/>
        <v>#N/A</v>
      </c>
    </row>
    <row r="39" spans="1:25">
      <c r="A39" s="240">
        <v>40329</v>
      </c>
      <c r="B39" s="355">
        <v>7306</v>
      </c>
      <c r="C39" s="355">
        <v>25363</v>
      </c>
      <c r="D39" s="355">
        <v>1595</v>
      </c>
      <c r="E39" s="355">
        <v>1580</v>
      </c>
      <c r="F39" s="355">
        <v>2544</v>
      </c>
      <c r="G39" s="355"/>
      <c r="H39" s="355"/>
      <c r="I39" s="355"/>
      <c r="J39" s="355"/>
      <c r="K39" s="356"/>
      <c r="M39" s="364">
        <v>42460</v>
      </c>
      <c r="N39" s="365">
        <f t="shared" si="0"/>
        <v>7492</v>
      </c>
      <c r="O39" s="366">
        <f t="shared" si="1"/>
        <v>15030</v>
      </c>
      <c r="P39" s="366">
        <f t="shared" si="2"/>
        <v>1533</v>
      </c>
      <c r="Q39" s="366">
        <f t="shared" si="3"/>
        <v>1413</v>
      </c>
      <c r="R39" s="366">
        <f t="shared" si="4"/>
        <v>2891</v>
      </c>
      <c r="S39" s="366" t="e">
        <f t="shared" si="5"/>
        <v>#N/A</v>
      </c>
      <c r="T39" s="366" t="e">
        <f t="shared" si="6"/>
        <v>#N/A</v>
      </c>
      <c r="U39" s="366" t="e">
        <f t="shared" si="7"/>
        <v>#N/A</v>
      </c>
      <c r="V39" s="366" t="e">
        <f t="shared" si="8"/>
        <v>#N/A</v>
      </c>
      <c r="W39" s="366" t="e">
        <f t="shared" si="9"/>
        <v>#N/A</v>
      </c>
      <c r="X39" s="379">
        <f t="shared" si="10"/>
        <v>28359</v>
      </c>
      <c r="Y39" s="374" t="e">
        <f t="shared" si="11"/>
        <v>#N/A</v>
      </c>
    </row>
    <row r="40" spans="1:25">
      <c r="A40" s="240">
        <v>40359</v>
      </c>
      <c r="B40" s="355">
        <v>7441</v>
      </c>
      <c r="C40" s="355">
        <v>25478</v>
      </c>
      <c r="D40" s="355">
        <v>1665</v>
      </c>
      <c r="E40" s="355">
        <v>1689</v>
      </c>
      <c r="F40" s="355">
        <v>2565</v>
      </c>
      <c r="G40" s="355"/>
      <c r="H40" s="355"/>
      <c r="I40" s="355"/>
      <c r="J40" s="355"/>
      <c r="K40" s="356"/>
      <c r="L40" s="475"/>
      <c r="M40" s="364">
        <v>42551</v>
      </c>
      <c r="N40" s="365">
        <f t="shared" si="0"/>
        <v>7895</v>
      </c>
      <c r="O40" s="366">
        <f t="shared" si="1"/>
        <v>14922</v>
      </c>
      <c r="P40" s="366">
        <f t="shared" si="2"/>
        <v>1603</v>
      </c>
      <c r="Q40" s="366">
        <f t="shared" si="3"/>
        <v>1629</v>
      </c>
      <c r="R40" s="366">
        <f t="shared" si="4"/>
        <v>2953</v>
      </c>
      <c r="S40" s="366" t="e">
        <f t="shared" si="5"/>
        <v>#N/A</v>
      </c>
      <c r="T40" s="366" t="e">
        <f t="shared" si="6"/>
        <v>#N/A</v>
      </c>
      <c r="U40" s="366" t="e">
        <f t="shared" si="7"/>
        <v>#N/A</v>
      </c>
      <c r="V40" s="366" t="e">
        <f t="shared" si="8"/>
        <v>#N/A</v>
      </c>
      <c r="W40" s="366" t="e">
        <f t="shared" si="9"/>
        <v>#N/A</v>
      </c>
      <c r="X40" s="379">
        <f t="shared" si="10"/>
        <v>29002</v>
      </c>
      <c r="Y40" s="374" t="e">
        <f t="shared" si="11"/>
        <v>#N/A</v>
      </c>
    </row>
    <row r="41" spans="1:25">
      <c r="A41" s="240">
        <v>40390</v>
      </c>
      <c r="B41" s="355">
        <v>7571</v>
      </c>
      <c r="C41" s="355">
        <v>25127</v>
      </c>
      <c r="D41" s="355">
        <v>1781</v>
      </c>
      <c r="E41" s="355">
        <v>1835</v>
      </c>
      <c r="F41" s="355">
        <v>2620</v>
      </c>
      <c r="G41" s="355"/>
      <c r="H41" s="355"/>
      <c r="I41" s="355"/>
      <c r="J41" s="355"/>
      <c r="K41" s="356"/>
      <c r="M41" s="364">
        <v>42643</v>
      </c>
      <c r="N41" s="365">
        <f t="shared" si="0"/>
        <v>8097</v>
      </c>
      <c r="O41" s="366">
        <f t="shared" si="1"/>
        <v>14571</v>
      </c>
      <c r="P41" s="366">
        <f t="shared" si="2"/>
        <v>1727</v>
      </c>
      <c r="Q41" s="366">
        <f t="shared" si="3"/>
        <v>1600</v>
      </c>
      <c r="R41" s="366">
        <f t="shared" si="4"/>
        <v>3007</v>
      </c>
      <c r="S41" s="366" t="e">
        <f t="shared" si="5"/>
        <v>#N/A</v>
      </c>
      <c r="T41" s="366" t="e">
        <f t="shared" si="6"/>
        <v>#N/A</v>
      </c>
      <c r="U41" s="366" t="e">
        <f t="shared" si="7"/>
        <v>#N/A</v>
      </c>
      <c r="V41" s="366" t="e">
        <f t="shared" si="8"/>
        <v>#N/A</v>
      </c>
      <c r="W41" s="366" t="e">
        <f t="shared" si="9"/>
        <v>#N/A</v>
      </c>
      <c r="X41" s="379">
        <f t="shared" si="10"/>
        <v>29002</v>
      </c>
      <c r="Y41" s="374" t="e">
        <f t="shared" si="11"/>
        <v>#N/A</v>
      </c>
    </row>
    <row r="42" spans="1:25">
      <c r="A42" s="240">
        <v>40421</v>
      </c>
      <c r="B42" s="355">
        <v>7592</v>
      </c>
      <c r="C42" s="355">
        <v>25236</v>
      </c>
      <c r="D42" s="355">
        <v>1860</v>
      </c>
      <c r="E42" s="355">
        <v>1865</v>
      </c>
      <c r="F42" s="355">
        <v>2643</v>
      </c>
      <c r="G42" s="355"/>
      <c r="H42" s="355"/>
      <c r="I42" s="355"/>
      <c r="J42" s="355"/>
      <c r="K42" s="356"/>
      <c r="M42" s="364">
        <v>42735</v>
      </c>
      <c r="N42" s="365">
        <f t="shared" si="0"/>
        <v>8043</v>
      </c>
      <c r="O42" s="366">
        <f t="shared" si="1"/>
        <v>14218</v>
      </c>
      <c r="P42" s="366">
        <f t="shared" si="2"/>
        <v>1638</v>
      </c>
      <c r="Q42" s="366">
        <f t="shared" si="3"/>
        <v>1442</v>
      </c>
      <c r="R42" s="366">
        <f t="shared" si="4"/>
        <v>3127</v>
      </c>
      <c r="S42" s="366">
        <f t="shared" si="5"/>
        <v>8162</v>
      </c>
      <c r="T42" s="366">
        <f t="shared" si="6"/>
        <v>14726.875</v>
      </c>
      <c r="U42" s="366">
        <f t="shared" si="7"/>
        <v>1769</v>
      </c>
      <c r="V42" s="366">
        <f t="shared" si="8"/>
        <v>1616</v>
      </c>
      <c r="W42" s="366">
        <f t="shared" si="9"/>
        <v>3066</v>
      </c>
      <c r="X42" s="379">
        <f t="shared" si="10"/>
        <v>28468</v>
      </c>
      <c r="Y42" s="374">
        <f t="shared" si="11"/>
        <v>29339.875</v>
      </c>
    </row>
    <row r="43" spans="1:25">
      <c r="A43" s="240">
        <v>40451</v>
      </c>
      <c r="B43" s="355">
        <v>7751</v>
      </c>
      <c r="C43" s="355">
        <v>25013</v>
      </c>
      <c r="D43" s="355">
        <v>1863</v>
      </c>
      <c r="E43" s="355">
        <v>1820</v>
      </c>
      <c r="F43" s="355">
        <v>2641</v>
      </c>
      <c r="G43" s="355"/>
      <c r="H43" s="355"/>
      <c r="I43" s="355"/>
      <c r="J43" s="355"/>
      <c r="K43" s="356"/>
      <c r="M43" s="364">
        <v>42825</v>
      </c>
      <c r="N43" s="365" t="e">
        <f t="shared" si="0"/>
        <v>#N/A</v>
      </c>
      <c r="O43" s="366" t="e">
        <f t="shared" si="1"/>
        <v>#N/A</v>
      </c>
      <c r="P43" s="366" t="e">
        <f t="shared" si="2"/>
        <v>#N/A</v>
      </c>
      <c r="Q43" s="366" t="e">
        <f t="shared" si="3"/>
        <v>#N/A</v>
      </c>
      <c r="R43" s="366" t="e">
        <f t="shared" si="4"/>
        <v>#N/A</v>
      </c>
      <c r="S43" s="366">
        <f t="shared" si="5"/>
        <v>8167</v>
      </c>
      <c r="T43" s="366">
        <f t="shared" si="6"/>
        <v>15078.9</v>
      </c>
      <c r="U43" s="366">
        <f t="shared" si="7"/>
        <v>1628</v>
      </c>
      <c r="V43" s="366">
        <f t="shared" si="8"/>
        <v>1445</v>
      </c>
      <c r="W43" s="366">
        <f t="shared" si="9"/>
        <v>3108</v>
      </c>
      <c r="X43" s="379" t="e">
        <f t="shared" si="10"/>
        <v>#N/A</v>
      </c>
      <c r="Y43" s="374">
        <f t="shared" si="11"/>
        <v>29426.9</v>
      </c>
    </row>
    <row r="44" spans="1:25">
      <c r="A44" s="240">
        <v>40482</v>
      </c>
      <c r="B44" s="355">
        <v>7738</v>
      </c>
      <c r="C44" s="355">
        <v>24465</v>
      </c>
      <c r="D44" s="355">
        <v>1869</v>
      </c>
      <c r="E44" s="355">
        <v>1733</v>
      </c>
      <c r="F44" s="355">
        <v>2612</v>
      </c>
      <c r="G44" s="355"/>
      <c r="H44" s="355"/>
      <c r="I44" s="355"/>
      <c r="J44" s="355"/>
      <c r="K44" s="356"/>
      <c r="M44" s="364">
        <v>42916</v>
      </c>
      <c r="N44" s="365" t="e">
        <f t="shared" si="0"/>
        <v>#N/A</v>
      </c>
      <c r="O44" s="366" t="e">
        <f t="shared" si="1"/>
        <v>#N/A</v>
      </c>
      <c r="P44" s="366" t="e">
        <f t="shared" si="2"/>
        <v>#N/A</v>
      </c>
      <c r="Q44" s="366" t="e">
        <f t="shared" si="3"/>
        <v>#N/A</v>
      </c>
      <c r="R44" s="366" t="e">
        <f t="shared" si="4"/>
        <v>#N/A</v>
      </c>
      <c r="S44" s="366">
        <f t="shared" si="5"/>
        <v>8533</v>
      </c>
      <c r="T44" s="366">
        <f t="shared" si="6"/>
        <v>15344.5</v>
      </c>
      <c r="U44" s="366">
        <f t="shared" si="7"/>
        <v>1534</v>
      </c>
      <c r="V44" s="366">
        <f t="shared" si="8"/>
        <v>1666</v>
      </c>
      <c r="W44" s="366">
        <f t="shared" si="9"/>
        <v>3198</v>
      </c>
      <c r="X44" s="379" t="e">
        <f t="shared" si="10"/>
        <v>#N/A</v>
      </c>
      <c r="Y44" s="374">
        <f t="shared" si="11"/>
        <v>30275.5</v>
      </c>
    </row>
    <row r="45" spans="1:25">
      <c r="A45" s="240">
        <v>40512</v>
      </c>
      <c r="B45" s="355">
        <v>7715</v>
      </c>
      <c r="C45" s="355">
        <v>24052</v>
      </c>
      <c r="D45" s="355">
        <v>1842</v>
      </c>
      <c r="E45" s="355">
        <v>1756</v>
      </c>
      <c r="F45" s="355">
        <v>2646</v>
      </c>
      <c r="G45" s="355"/>
      <c r="H45" s="355"/>
      <c r="I45" s="355"/>
      <c r="J45" s="355"/>
      <c r="K45" s="356"/>
      <c r="M45" s="364">
        <v>43008</v>
      </c>
      <c r="N45" s="365" t="e">
        <f t="shared" si="0"/>
        <v>#N/A</v>
      </c>
      <c r="O45" s="366" t="e">
        <f t="shared" si="1"/>
        <v>#N/A</v>
      </c>
      <c r="P45" s="366" t="e">
        <f t="shared" si="2"/>
        <v>#N/A</v>
      </c>
      <c r="Q45" s="366" t="e">
        <f t="shared" si="3"/>
        <v>#N/A</v>
      </c>
      <c r="R45" s="366" t="e">
        <f t="shared" si="4"/>
        <v>#N/A</v>
      </c>
      <c r="S45" s="366">
        <f t="shared" si="5"/>
        <v>8647</v>
      </c>
      <c r="T45" s="366">
        <f t="shared" si="6"/>
        <v>15287.4</v>
      </c>
      <c r="U45" s="366">
        <f t="shared" si="7"/>
        <v>1721</v>
      </c>
      <c r="V45" s="366">
        <f t="shared" si="8"/>
        <v>1618</v>
      </c>
      <c r="W45" s="366">
        <f t="shared" si="9"/>
        <v>3231</v>
      </c>
      <c r="X45" s="379" t="e">
        <f t="shared" si="10"/>
        <v>#N/A</v>
      </c>
      <c r="Y45" s="374">
        <f t="shared" si="11"/>
        <v>30504.400000000001</v>
      </c>
    </row>
    <row r="46" spans="1:25">
      <c r="A46" s="240">
        <v>40543</v>
      </c>
      <c r="B46" s="355">
        <v>7606</v>
      </c>
      <c r="C46" s="355">
        <v>23589</v>
      </c>
      <c r="D46" s="355">
        <v>1792</v>
      </c>
      <c r="E46" s="355">
        <v>1705</v>
      </c>
      <c r="F46" s="355">
        <v>2672</v>
      </c>
      <c r="G46" s="355"/>
      <c r="H46" s="355"/>
      <c r="I46" s="355"/>
      <c r="J46" s="355"/>
      <c r="K46" s="356"/>
      <c r="M46" s="364">
        <v>43100</v>
      </c>
      <c r="N46" s="365" t="e">
        <f t="shared" si="0"/>
        <v>#N/A</v>
      </c>
      <c r="O46" s="366" t="e">
        <f t="shared" si="1"/>
        <v>#N/A</v>
      </c>
      <c r="P46" s="366" t="e">
        <f t="shared" si="2"/>
        <v>#N/A</v>
      </c>
      <c r="Q46" s="366" t="e">
        <f t="shared" si="3"/>
        <v>#N/A</v>
      </c>
      <c r="R46" s="366" t="e">
        <f t="shared" si="4"/>
        <v>#N/A</v>
      </c>
      <c r="S46" s="366">
        <f t="shared" si="5"/>
        <v>8587</v>
      </c>
      <c r="T46" s="366">
        <f t="shared" si="6"/>
        <v>15220.6</v>
      </c>
      <c r="U46" s="366">
        <f t="shared" si="7"/>
        <v>1788</v>
      </c>
      <c r="V46" s="366">
        <f t="shared" si="8"/>
        <v>1690</v>
      </c>
      <c r="W46" s="366">
        <f t="shared" si="9"/>
        <v>3233</v>
      </c>
      <c r="X46" s="379" t="e">
        <f t="shared" si="10"/>
        <v>#N/A</v>
      </c>
      <c r="Y46" s="374">
        <f t="shared" si="11"/>
        <v>30518.6</v>
      </c>
    </row>
    <row r="47" spans="1:25">
      <c r="A47" s="240">
        <v>40574</v>
      </c>
      <c r="B47" s="355">
        <v>7440</v>
      </c>
      <c r="C47" s="355">
        <v>23746</v>
      </c>
      <c r="D47" s="355">
        <v>1641</v>
      </c>
      <c r="E47" s="355">
        <v>1544</v>
      </c>
      <c r="F47" s="355">
        <v>2639</v>
      </c>
      <c r="G47" s="355"/>
      <c r="H47" s="355"/>
      <c r="I47" s="355"/>
      <c r="J47" s="355"/>
      <c r="K47" s="356"/>
      <c r="M47" s="364">
        <v>43190</v>
      </c>
      <c r="N47" s="365" t="e">
        <f t="shared" si="0"/>
        <v>#N/A</v>
      </c>
      <c r="O47" s="366" t="e">
        <f t="shared" si="1"/>
        <v>#N/A</v>
      </c>
      <c r="P47" s="366" t="e">
        <f t="shared" si="2"/>
        <v>#N/A</v>
      </c>
      <c r="Q47" s="366" t="e">
        <f t="shared" si="3"/>
        <v>#N/A</v>
      </c>
      <c r="R47" s="366" t="e">
        <f t="shared" si="4"/>
        <v>#N/A</v>
      </c>
      <c r="S47" s="366">
        <f t="shared" si="5"/>
        <v>8474</v>
      </c>
      <c r="T47" s="366">
        <f t="shared" si="6"/>
        <v>15327.2</v>
      </c>
      <c r="U47" s="366">
        <f t="shared" si="7"/>
        <v>1642</v>
      </c>
      <c r="V47" s="366">
        <f t="shared" si="8"/>
        <v>1377</v>
      </c>
      <c r="W47" s="366">
        <f t="shared" si="9"/>
        <v>3253</v>
      </c>
      <c r="X47" s="379" t="e">
        <f t="shared" si="10"/>
        <v>#N/A</v>
      </c>
      <c r="Y47" s="374">
        <f t="shared" si="11"/>
        <v>30073.200000000001</v>
      </c>
    </row>
    <row r="48" spans="1:25">
      <c r="A48" s="240">
        <v>40602</v>
      </c>
      <c r="B48" s="355">
        <v>7402</v>
      </c>
      <c r="C48" s="355">
        <v>23715</v>
      </c>
      <c r="D48" s="355">
        <v>1624</v>
      </c>
      <c r="E48" s="355">
        <v>1528</v>
      </c>
      <c r="F48" s="355">
        <v>2636</v>
      </c>
      <c r="G48" s="355"/>
      <c r="H48" s="355"/>
      <c r="I48" s="355"/>
      <c r="J48" s="355"/>
      <c r="K48" s="356"/>
      <c r="M48" s="364">
        <v>43281</v>
      </c>
      <c r="N48" s="365" t="e">
        <f t="shared" si="0"/>
        <v>#N/A</v>
      </c>
      <c r="O48" s="366" t="e">
        <f t="shared" si="1"/>
        <v>#N/A</v>
      </c>
      <c r="P48" s="366" t="e">
        <f t="shared" si="2"/>
        <v>#N/A</v>
      </c>
      <c r="Q48" s="366" t="e">
        <f t="shared" si="3"/>
        <v>#N/A</v>
      </c>
      <c r="R48" s="366" t="e">
        <f t="shared" si="4"/>
        <v>#N/A</v>
      </c>
      <c r="S48" s="366">
        <f t="shared" si="5"/>
        <v>8687</v>
      </c>
      <c r="T48" s="366">
        <f t="shared" si="6"/>
        <v>15543.3</v>
      </c>
      <c r="U48" s="366">
        <f t="shared" si="7"/>
        <v>1547</v>
      </c>
      <c r="V48" s="366">
        <f t="shared" si="8"/>
        <v>1539</v>
      </c>
      <c r="W48" s="366">
        <f t="shared" si="9"/>
        <v>3278</v>
      </c>
      <c r="X48" s="379" t="e">
        <f t="shared" si="10"/>
        <v>#N/A</v>
      </c>
      <c r="Y48" s="374">
        <f t="shared" si="11"/>
        <v>30594.3</v>
      </c>
    </row>
    <row r="49" spans="1:25">
      <c r="A49" s="240">
        <v>40633</v>
      </c>
      <c r="B49" s="355">
        <v>7546</v>
      </c>
      <c r="C49" s="355">
        <v>23575</v>
      </c>
      <c r="D49" s="355">
        <v>1572</v>
      </c>
      <c r="E49" s="355">
        <v>1535</v>
      </c>
      <c r="F49" s="355">
        <v>2619</v>
      </c>
      <c r="G49" s="355"/>
      <c r="H49" s="355"/>
      <c r="I49" s="355"/>
      <c r="J49" s="355"/>
      <c r="K49" s="356"/>
      <c r="M49" s="364">
        <v>43344</v>
      </c>
      <c r="N49" s="365" t="e">
        <f t="shared" si="0"/>
        <v>#N/A</v>
      </c>
      <c r="O49" s="366" t="e">
        <f t="shared" si="1"/>
        <v>#N/A</v>
      </c>
      <c r="P49" s="366" t="e">
        <f t="shared" si="2"/>
        <v>#N/A</v>
      </c>
      <c r="Q49" s="366" t="e">
        <f t="shared" si="3"/>
        <v>#N/A</v>
      </c>
      <c r="R49" s="366" t="e">
        <f t="shared" si="4"/>
        <v>#N/A</v>
      </c>
      <c r="S49" s="366">
        <f t="shared" si="5"/>
        <v>8780</v>
      </c>
      <c r="T49" s="366">
        <f t="shared" si="6"/>
        <v>15520</v>
      </c>
      <c r="U49" s="366">
        <f t="shared" si="7"/>
        <v>1736</v>
      </c>
      <c r="V49" s="366">
        <f t="shared" si="8"/>
        <v>1615</v>
      </c>
      <c r="W49" s="366">
        <f t="shared" si="9"/>
        <v>3285</v>
      </c>
      <c r="X49" s="379" t="e">
        <f t="shared" si="10"/>
        <v>#N/A</v>
      </c>
      <c r="Y49" s="374">
        <f t="shared" si="11"/>
        <v>30936</v>
      </c>
    </row>
    <row r="50" spans="1:25">
      <c r="A50" s="240">
        <v>40663</v>
      </c>
      <c r="B50" s="355">
        <v>7470</v>
      </c>
      <c r="C50" s="355">
        <v>23204</v>
      </c>
      <c r="D50" s="355">
        <v>1476</v>
      </c>
      <c r="E50" s="355">
        <v>1552</v>
      </c>
      <c r="F50" s="355">
        <v>2584</v>
      </c>
      <c r="G50" s="355"/>
      <c r="H50" s="355"/>
      <c r="I50" s="355"/>
      <c r="J50" s="355"/>
      <c r="K50" s="356"/>
      <c r="M50" s="364">
        <v>43435</v>
      </c>
      <c r="N50" s="365" t="e">
        <f t="shared" si="0"/>
        <v>#N/A</v>
      </c>
      <c r="O50" s="366" t="e">
        <f t="shared" si="1"/>
        <v>#N/A</v>
      </c>
      <c r="P50" s="366" t="e">
        <f t="shared" si="2"/>
        <v>#N/A</v>
      </c>
      <c r="Q50" s="366" t="e">
        <f t="shared" si="3"/>
        <v>#N/A</v>
      </c>
      <c r="R50" s="366" t="e">
        <f t="shared" si="4"/>
        <v>#N/A</v>
      </c>
      <c r="S50" s="366">
        <f t="shared" si="5"/>
        <v>8724</v>
      </c>
      <c r="T50" s="366">
        <f t="shared" si="6"/>
        <v>15519.4</v>
      </c>
      <c r="U50" s="366">
        <f t="shared" si="7"/>
        <v>1805</v>
      </c>
      <c r="V50" s="366">
        <f t="shared" si="8"/>
        <v>1690</v>
      </c>
      <c r="W50" s="366">
        <f t="shared" si="9"/>
        <v>3304</v>
      </c>
      <c r="X50" s="379" t="e">
        <f t="shared" si="10"/>
        <v>#N/A</v>
      </c>
      <c r="Y50" s="374">
        <f t="shared" si="11"/>
        <v>31042.400000000001</v>
      </c>
    </row>
    <row r="51" spans="1:25">
      <c r="A51" s="240">
        <v>40694</v>
      </c>
      <c r="B51" s="355">
        <v>7572</v>
      </c>
      <c r="C51" s="355">
        <v>23076</v>
      </c>
      <c r="D51" s="355">
        <v>1458</v>
      </c>
      <c r="E51" s="355">
        <v>1653</v>
      </c>
      <c r="F51" s="355">
        <v>2560</v>
      </c>
      <c r="G51" s="355"/>
      <c r="H51" s="355"/>
      <c r="I51" s="355"/>
      <c r="J51" s="355"/>
      <c r="K51" s="356"/>
      <c r="M51" s="364">
        <v>43525</v>
      </c>
      <c r="N51" s="365" t="e">
        <f t="shared" si="0"/>
        <v>#N/A</v>
      </c>
      <c r="O51" s="366" t="e">
        <f t="shared" si="1"/>
        <v>#N/A</v>
      </c>
      <c r="P51" s="366" t="e">
        <f t="shared" si="2"/>
        <v>#N/A</v>
      </c>
      <c r="Q51" s="366" t="e">
        <f t="shared" si="3"/>
        <v>#N/A</v>
      </c>
      <c r="R51" s="366" t="e">
        <f t="shared" si="4"/>
        <v>#N/A</v>
      </c>
      <c r="S51" s="366">
        <f t="shared" si="5"/>
        <v>8616</v>
      </c>
      <c r="T51" s="366">
        <f t="shared" si="6"/>
        <v>15631.7</v>
      </c>
      <c r="U51" s="366">
        <f t="shared" si="7"/>
        <v>1661</v>
      </c>
      <c r="V51" s="366">
        <f t="shared" si="8"/>
        <v>1377</v>
      </c>
      <c r="W51" s="366">
        <f t="shared" si="9"/>
        <v>3320</v>
      </c>
      <c r="X51" s="379" t="e">
        <f t="shared" si="10"/>
        <v>#N/A</v>
      </c>
      <c r="Y51" s="374">
        <f t="shared" si="11"/>
        <v>30605.7</v>
      </c>
    </row>
    <row r="52" spans="1:25">
      <c r="A52" s="240">
        <v>40724</v>
      </c>
      <c r="B52" s="355">
        <v>7688</v>
      </c>
      <c r="C52" s="355">
        <v>22746</v>
      </c>
      <c r="D52" s="355">
        <v>1427</v>
      </c>
      <c r="E52" s="355">
        <v>1678</v>
      </c>
      <c r="F52" s="355">
        <v>2560</v>
      </c>
      <c r="G52" s="355"/>
      <c r="H52" s="355"/>
      <c r="I52" s="355"/>
      <c r="J52" s="355"/>
      <c r="K52" s="356"/>
      <c r="M52" s="364">
        <v>43617</v>
      </c>
      <c r="N52" s="365" t="e">
        <f t="shared" si="0"/>
        <v>#N/A</v>
      </c>
      <c r="O52" s="366" t="e">
        <f t="shared" si="1"/>
        <v>#N/A</v>
      </c>
      <c r="P52" s="366" t="e">
        <f t="shared" si="2"/>
        <v>#N/A</v>
      </c>
      <c r="Q52" s="366" t="e">
        <f t="shared" si="3"/>
        <v>#N/A</v>
      </c>
      <c r="R52" s="366" t="e">
        <f t="shared" si="4"/>
        <v>#N/A</v>
      </c>
      <c r="S52" s="366">
        <f t="shared" si="5"/>
        <v>8832</v>
      </c>
      <c r="T52" s="366">
        <f t="shared" si="6"/>
        <v>15837.2</v>
      </c>
      <c r="U52" s="366">
        <f t="shared" si="7"/>
        <v>1565</v>
      </c>
      <c r="V52" s="366">
        <f t="shared" si="8"/>
        <v>1539</v>
      </c>
      <c r="W52" s="366">
        <f t="shared" si="9"/>
        <v>3331</v>
      </c>
      <c r="X52" s="379" t="e">
        <f t="shared" si="10"/>
        <v>#N/A</v>
      </c>
      <c r="Y52" s="374">
        <f t="shared" si="11"/>
        <v>31104.2</v>
      </c>
    </row>
    <row r="53" spans="1:25">
      <c r="A53" s="240">
        <v>40755</v>
      </c>
      <c r="B53" s="355">
        <v>7829</v>
      </c>
      <c r="C53" s="355">
        <v>22341</v>
      </c>
      <c r="D53" s="355">
        <v>1436</v>
      </c>
      <c r="E53" s="355">
        <v>1722</v>
      </c>
      <c r="F53" s="355">
        <v>2521</v>
      </c>
      <c r="G53" s="355"/>
      <c r="H53" s="355"/>
      <c r="I53" s="355"/>
      <c r="J53" s="355"/>
      <c r="K53" s="356"/>
      <c r="M53" s="364">
        <v>43709</v>
      </c>
      <c r="N53" s="365" t="e">
        <f t="shared" si="0"/>
        <v>#N/A</v>
      </c>
      <c r="O53" s="366" t="e">
        <f t="shared" si="1"/>
        <v>#N/A</v>
      </c>
      <c r="P53" s="366" t="e">
        <f t="shared" si="2"/>
        <v>#N/A</v>
      </c>
      <c r="Q53" s="366" t="e">
        <f t="shared" si="3"/>
        <v>#N/A</v>
      </c>
      <c r="R53" s="366" t="e">
        <f t="shared" si="4"/>
        <v>#N/A</v>
      </c>
      <c r="S53" s="366">
        <f t="shared" si="5"/>
        <v>8919</v>
      </c>
      <c r="T53" s="366">
        <f t="shared" si="6"/>
        <v>15763.5</v>
      </c>
      <c r="U53" s="366">
        <f t="shared" si="7"/>
        <v>1753</v>
      </c>
      <c r="V53" s="366">
        <f t="shared" si="8"/>
        <v>1615</v>
      </c>
      <c r="W53" s="366">
        <f t="shared" si="9"/>
        <v>3352</v>
      </c>
      <c r="X53" s="379" t="e">
        <f t="shared" si="10"/>
        <v>#N/A</v>
      </c>
      <c r="Y53" s="374">
        <f t="shared" si="11"/>
        <v>31402.5</v>
      </c>
    </row>
    <row r="54" spans="1:25">
      <c r="A54" s="240">
        <v>40786</v>
      </c>
      <c r="B54" s="355">
        <v>7836</v>
      </c>
      <c r="C54" s="355">
        <v>22036</v>
      </c>
      <c r="D54" s="355">
        <v>1473</v>
      </c>
      <c r="E54" s="355">
        <v>1720</v>
      </c>
      <c r="F54" s="355">
        <v>2528</v>
      </c>
      <c r="G54" s="355"/>
      <c r="H54" s="355"/>
      <c r="I54" s="355"/>
      <c r="J54" s="355"/>
      <c r="K54" s="356"/>
      <c r="M54" s="364">
        <v>43800</v>
      </c>
      <c r="N54" s="365" t="e">
        <f t="shared" si="0"/>
        <v>#N/A</v>
      </c>
      <c r="O54" s="366" t="e">
        <f t="shared" si="1"/>
        <v>#N/A</v>
      </c>
      <c r="P54" s="366" t="e">
        <f t="shared" si="2"/>
        <v>#N/A</v>
      </c>
      <c r="Q54" s="366" t="e">
        <f t="shared" si="3"/>
        <v>#N/A</v>
      </c>
      <c r="R54" s="366" t="e">
        <f t="shared" si="4"/>
        <v>#N/A</v>
      </c>
      <c r="S54" s="366">
        <f t="shared" si="5"/>
        <v>8860</v>
      </c>
      <c r="T54" s="366">
        <f t="shared" si="6"/>
        <v>15718.6</v>
      </c>
      <c r="U54" s="366">
        <f t="shared" si="7"/>
        <v>1822</v>
      </c>
      <c r="V54" s="366">
        <f t="shared" si="8"/>
        <v>1690</v>
      </c>
      <c r="W54" s="366">
        <f t="shared" si="9"/>
        <v>3361</v>
      </c>
      <c r="X54" s="379" t="e">
        <f t="shared" si="10"/>
        <v>#N/A</v>
      </c>
      <c r="Y54" s="374">
        <f t="shared" si="11"/>
        <v>31451.599999999999</v>
      </c>
    </row>
    <row r="55" spans="1:25">
      <c r="A55" s="240">
        <v>40816</v>
      </c>
      <c r="B55" s="355">
        <v>7969</v>
      </c>
      <c r="C55" s="355">
        <v>21679</v>
      </c>
      <c r="D55" s="355">
        <v>1470</v>
      </c>
      <c r="E55" s="355">
        <v>1782</v>
      </c>
      <c r="F55" s="355">
        <v>2537</v>
      </c>
      <c r="G55" s="355"/>
      <c r="H55" s="355"/>
      <c r="I55" s="355"/>
      <c r="J55" s="355"/>
      <c r="K55" s="356"/>
      <c r="M55" s="364">
        <v>43891</v>
      </c>
      <c r="N55" s="365" t="e">
        <f t="shared" si="0"/>
        <v>#N/A</v>
      </c>
      <c r="O55" s="366" t="e">
        <f t="shared" si="1"/>
        <v>#N/A</v>
      </c>
      <c r="P55" s="366" t="e">
        <f t="shared" si="2"/>
        <v>#N/A</v>
      </c>
      <c r="Q55" s="366" t="e">
        <f t="shared" si="3"/>
        <v>#N/A</v>
      </c>
      <c r="R55" s="366" t="e">
        <f t="shared" si="4"/>
        <v>#N/A</v>
      </c>
      <c r="S55" s="366">
        <f t="shared" si="5"/>
        <v>8712</v>
      </c>
      <c r="T55" s="366">
        <f t="shared" si="6"/>
        <v>15797.3</v>
      </c>
      <c r="U55" s="366">
        <f t="shared" si="7"/>
        <v>1668</v>
      </c>
      <c r="V55" s="366">
        <f t="shared" si="8"/>
        <v>1364</v>
      </c>
      <c r="W55" s="366">
        <f t="shared" si="9"/>
        <v>3356</v>
      </c>
      <c r="X55" s="379" t="e">
        <f t="shared" si="10"/>
        <v>#N/A</v>
      </c>
      <c r="Y55" s="374">
        <f t="shared" si="11"/>
        <v>30897.3</v>
      </c>
    </row>
    <row r="56" spans="1:25">
      <c r="A56" s="240">
        <v>40847</v>
      </c>
      <c r="B56" s="355">
        <v>8112</v>
      </c>
      <c r="C56" s="355">
        <v>21302</v>
      </c>
      <c r="D56" s="355">
        <v>1468</v>
      </c>
      <c r="E56" s="355">
        <v>1795</v>
      </c>
      <c r="F56" s="355">
        <v>2579</v>
      </c>
      <c r="G56" s="355"/>
      <c r="H56" s="355"/>
      <c r="I56" s="355"/>
      <c r="J56" s="355"/>
      <c r="K56" s="356"/>
      <c r="M56" s="364">
        <v>43983</v>
      </c>
      <c r="N56" s="365" t="e">
        <f t="shared" si="0"/>
        <v>#N/A</v>
      </c>
      <c r="O56" s="366" t="e">
        <f t="shared" si="1"/>
        <v>#N/A</v>
      </c>
      <c r="P56" s="366" t="e">
        <f t="shared" si="2"/>
        <v>#N/A</v>
      </c>
      <c r="Q56" s="366" t="e">
        <f t="shared" si="3"/>
        <v>#N/A</v>
      </c>
      <c r="R56" s="366" t="e">
        <f t="shared" si="4"/>
        <v>#N/A</v>
      </c>
      <c r="S56" s="366">
        <f t="shared" si="5"/>
        <v>8921</v>
      </c>
      <c r="T56" s="366">
        <f t="shared" si="6"/>
        <v>16012.5</v>
      </c>
      <c r="U56" s="366">
        <f t="shared" si="7"/>
        <v>1573</v>
      </c>
      <c r="V56" s="366">
        <f t="shared" si="8"/>
        <v>1539</v>
      </c>
      <c r="W56" s="366">
        <f t="shared" si="9"/>
        <v>3375</v>
      </c>
      <c r="X56" s="379" t="e">
        <f t="shared" si="10"/>
        <v>#N/A</v>
      </c>
      <c r="Y56" s="374">
        <f t="shared" si="11"/>
        <v>31420.5</v>
      </c>
    </row>
    <row r="57" spans="1:25">
      <c r="A57" s="240">
        <v>40877</v>
      </c>
      <c r="B57" s="355">
        <v>8082</v>
      </c>
      <c r="C57" s="355">
        <v>20964</v>
      </c>
      <c r="D57" s="355">
        <v>1495</v>
      </c>
      <c r="E57" s="355">
        <v>1906</v>
      </c>
      <c r="F57" s="355">
        <v>2579</v>
      </c>
      <c r="G57" s="355"/>
      <c r="H57" s="355"/>
      <c r="I57" s="355"/>
      <c r="J57" s="355"/>
      <c r="K57" s="356"/>
      <c r="M57" s="364">
        <v>44075</v>
      </c>
      <c r="N57" s="365" t="e">
        <f t="shared" si="0"/>
        <v>#N/A</v>
      </c>
      <c r="O57" s="366" t="e">
        <f t="shared" si="1"/>
        <v>#N/A</v>
      </c>
      <c r="P57" s="366" t="e">
        <f t="shared" si="2"/>
        <v>#N/A</v>
      </c>
      <c r="Q57" s="366" t="e">
        <f t="shared" si="3"/>
        <v>#N/A</v>
      </c>
      <c r="R57" s="366" t="e">
        <f t="shared" si="4"/>
        <v>#N/A</v>
      </c>
      <c r="S57" s="366">
        <f t="shared" si="5"/>
        <v>8999</v>
      </c>
      <c r="T57" s="366">
        <f t="shared" si="6"/>
        <v>15951.8</v>
      </c>
      <c r="U57" s="366">
        <f t="shared" si="7"/>
        <v>1767</v>
      </c>
      <c r="V57" s="366">
        <f t="shared" si="8"/>
        <v>1615</v>
      </c>
      <c r="W57" s="366">
        <f t="shared" si="9"/>
        <v>3385</v>
      </c>
      <c r="X57" s="379" t="e">
        <f t="shared" si="10"/>
        <v>#N/A</v>
      </c>
      <c r="Y57" s="374">
        <f t="shared" si="11"/>
        <v>31717.8</v>
      </c>
    </row>
    <row r="58" spans="1:25">
      <c r="A58" s="240">
        <v>40908</v>
      </c>
      <c r="B58" s="355">
        <v>7907</v>
      </c>
      <c r="C58" s="355">
        <v>20531</v>
      </c>
      <c r="D58" s="355">
        <v>1487</v>
      </c>
      <c r="E58" s="355">
        <v>1823</v>
      </c>
      <c r="F58" s="355">
        <v>2548</v>
      </c>
      <c r="G58" s="355"/>
      <c r="H58" s="355"/>
      <c r="I58" s="355"/>
      <c r="J58" s="355"/>
      <c r="K58" s="356"/>
      <c r="M58" s="364">
        <v>44166</v>
      </c>
      <c r="N58" s="365" t="e">
        <f t="shared" si="0"/>
        <v>#N/A</v>
      </c>
      <c r="O58" s="366" t="e">
        <f t="shared" si="1"/>
        <v>#N/A</v>
      </c>
      <c r="P58" s="366" t="e">
        <f t="shared" si="2"/>
        <v>#N/A</v>
      </c>
      <c r="Q58" s="366" t="e">
        <f t="shared" si="3"/>
        <v>#N/A</v>
      </c>
      <c r="R58" s="366" t="e">
        <f t="shared" si="4"/>
        <v>#N/A</v>
      </c>
      <c r="S58" s="366">
        <f t="shared" si="5"/>
        <v>8946</v>
      </c>
      <c r="T58" s="366">
        <f t="shared" si="6"/>
        <v>15929.3</v>
      </c>
      <c r="U58" s="366">
        <f t="shared" si="7"/>
        <v>1833</v>
      </c>
      <c r="V58" s="366">
        <f t="shared" si="8"/>
        <v>1674</v>
      </c>
      <c r="W58" s="366">
        <f t="shared" si="9"/>
        <v>3382</v>
      </c>
      <c r="X58" s="379" t="e">
        <f t="shared" si="10"/>
        <v>#N/A</v>
      </c>
      <c r="Y58" s="374">
        <f t="shared" si="11"/>
        <v>31764.3</v>
      </c>
    </row>
    <row r="59" spans="1:25">
      <c r="A59" s="240">
        <v>40939</v>
      </c>
      <c r="B59" s="355">
        <v>7796</v>
      </c>
      <c r="C59" s="355">
        <v>20717</v>
      </c>
      <c r="D59" s="355">
        <v>1415</v>
      </c>
      <c r="E59" s="355">
        <v>1651</v>
      </c>
      <c r="F59" s="355">
        <v>2539</v>
      </c>
      <c r="G59" s="355"/>
      <c r="H59" s="355"/>
      <c r="I59" s="355"/>
      <c r="J59" s="355"/>
      <c r="K59" s="356"/>
      <c r="M59" s="364">
        <v>44256</v>
      </c>
      <c r="N59" s="365" t="e">
        <f t="shared" si="0"/>
        <v>#N/A</v>
      </c>
      <c r="O59" s="366" t="e">
        <f t="shared" si="1"/>
        <v>#N/A</v>
      </c>
      <c r="P59" s="366" t="e">
        <f t="shared" si="2"/>
        <v>#N/A</v>
      </c>
      <c r="Q59" s="366" t="e">
        <f t="shared" si="3"/>
        <v>#N/A</v>
      </c>
      <c r="R59" s="366" t="e">
        <f t="shared" si="4"/>
        <v>#N/A</v>
      </c>
      <c r="S59" s="366">
        <f t="shared" si="5"/>
        <v>8814</v>
      </c>
      <c r="T59" s="366">
        <f t="shared" si="6"/>
        <v>16017.9</v>
      </c>
      <c r="U59" s="366">
        <f t="shared" si="7"/>
        <v>1685</v>
      </c>
      <c r="V59" s="366">
        <f t="shared" si="8"/>
        <v>1377</v>
      </c>
      <c r="W59" s="366">
        <f t="shared" si="9"/>
        <v>3398</v>
      </c>
      <c r="X59" s="379" t="e">
        <f t="shared" si="10"/>
        <v>#N/A</v>
      </c>
      <c r="Y59" s="374">
        <f t="shared" si="11"/>
        <v>31291.9</v>
      </c>
    </row>
    <row r="60" spans="1:25">
      <c r="A60" s="240">
        <v>40968</v>
      </c>
      <c r="B60" s="355">
        <v>7700</v>
      </c>
      <c r="C60" s="355">
        <v>20703</v>
      </c>
      <c r="D60" s="355">
        <v>1435</v>
      </c>
      <c r="E60" s="355">
        <v>1647</v>
      </c>
      <c r="F60" s="355">
        <v>2527</v>
      </c>
      <c r="G60" s="355"/>
      <c r="H60" s="355"/>
      <c r="I60" s="355"/>
      <c r="J60" s="355"/>
      <c r="K60" s="356"/>
      <c r="M60" s="364">
        <v>44348</v>
      </c>
      <c r="N60" s="365" t="e">
        <f t="shared" si="0"/>
        <v>#N/A</v>
      </c>
      <c r="O60" s="366" t="e">
        <f t="shared" si="1"/>
        <v>#N/A</v>
      </c>
      <c r="P60" s="366" t="e">
        <f t="shared" si="2"/>
        <v>#N/A</v>
      </c>
      <c r="Q60" s="366" t="e">
        <f t="shared" si="3"/>
        <v>#N/A</v>
      </c>
      <c r="R60" s="366" t="e">
        <f t="shared" si="4"/>
        <v>#N/A</v>
      </c>
      <c r="S60" s="366">
        <f t="shared" si="5"/>
        <v>9010</v>
      </c>
      <c r="T60" s="366">
        <f t="shared" si="6"/>
        <v>16227.9</v>
      </c>
      <c r="U60" s="366">
        <f t="shared" si="7"/>
        <v>1586</v>
      </c>
      <c r="V60" s="366">
        <f t="shared" si="8"/>
        <v>1539</v>
      </c>
      <c r="W60" s="366">
        <f t="shared" si="9"/>
        <v>3408</v>
      </c>
      <c r="X60" s="379" t="e">
        <f t="shared" si="10"/>
        <v>#N/A</v>
      </c>
      <c r="Y60" s="374">
        <f t="shared" si="11"/>
        <v>31770.9</v>
      </c>
    </row>
    <row r="61" spans="1:25">
      <c r="A61" s="240">
        <v>40999</v>
      </c>
      <c r="B61" s="355">
        <v>7804</v>
      </c>
      <c r="C61" s="355">
        <v>20551</v>
      </c>
      <c r="D61" s="355">
        <v>1480</v>
      </c>
      <c r="E61" s="355">
        <v>1686</v>
      </c>
      <c r="F61" s="355">
        <v>2525</v>
      </c>
      <c r="G61" s="355"/>
      <c r="H61" s="355"/>
      <c r="I61" s="355"/>
      <c r="J61" s="355"/>
      <c r="K61" s="356"/>
      <c r="M61" s="364">
        <v>44440</v>
      </c>
      <c r="N61" s="365" t="e">
        <f t="shared" si="0"/>
        <v>#N/A</v>
      </c>
      <c r="O61" s="366" t="e">
        <f t="shared" si="1"/>
        <v>#N/A</v>
      </c>
      <c r="P61" s="366" t="e">
        <f t="shared" si="2"/>
        <v>#N/A</v>
      </c>
      <c r="Q61" s="366" t="e">
        <f t="shared" si="3"/>
        <v>#N/A</v>
      </c>
      <c r="R61" s="366" t="e">
        <f t="shared" si="4"/>
        <v>#N/A</v>
      </c>
      <c r="S61" s="366">
        <f t="shared" si="5"/>
        <v>9083</v>
      </c>
      <c r="T61" s="366">
        <f t="shared" si="6"/>
        <v>16144</v>
      </c>
      <c r="U61" s="366">
        <f t="shared" si="7"/>
        <v>1774</v>
      </c>
      <c r="V61" s="366">
        <f t="shared" si="8"/>
        <v>1615</v>
      </c>
      <c r="W61" s="366">
        <f t="shared" si="9"/>
        <v>3412</v>
      </c>
      <c r="X61" s="379" t="e">
        <f t="shared" si="10"/>
        <v>#N/A</v>
      </c>
      <c r="Y61" s="374">
        <f t="shared" si="11"/>
        <v>32028</v>
      </c>
    </row>
    <row r="62" spans="1:25">
      <c r="A62" s="240">
        <v>41029</v>
      </c>
      <c r="B62" s="355">
        <v>7648</v>
      </c>
      <c r="C62" s="355">
        <v>20195</v>
      </c>
      <c r="D62" s="355">
        <v>1435</v>
      </c>
      <c r="E62" s="355">
        <v>1654</v>
      </c>
      <c r="F62" s="355">
        <v>2498</v>
      </c>
      <c r="G62" s="355"/>
      <c r="H62" s="355"/>
      <c r="I62" s="355"/>
      <c r="J62" s="355"/>
      <c r="K62" s="356"/>
      <c r="M62" s="364">
        <v>44531</v>
      </c>
      <c r="N62" s="365" t="e">
        <f t="shared" si="0"/>
        <v>#N/A</v>
      </c>
      <c r="O62" s="366" t="e">
        <f t="shared" si="1"/>
        <v>#N/A</v>
      </c>
      <c r="P62" s="366" t="e">
        <f t="shared" si="2"/>
        <v>#N/A</v>
      </c>
      <c r="Q62" s="366" t="e">
        <f t="shared" si="3"/>
        <v>#N/A</v>
      </c>
      <c r="R62" s="366" t="e">
        <f t="shared" si="4"/>
        <v>#N/A</v>
      </c>
      <c r="S62" s="366">
        <f t="shared" si="5"/>
        <v>9022</v>
      </c>
      <c r="T62" s="366">
        <f t="shared" si="6"/>
        <v>16117.7</v>
      </c>
      <c r="U62" s="366">
        <f t="shared" si="7"/>
        <v>1844</v>
      </c>
      <c r="V62" s="366">
        <f t="shared" si="8"/>
        <v>1674</v>
      </c>
      <c r="W62" s="366">
        <f t="shared" si="9"/>
        <v>3421</v>
      </c>
      <c r="X62" s="379" t="e">
        <f t="shared" si="10"/>
        <v>#N/A</v>
      </c>
      <c r="Y62" s="374">
        <f t="shared" si="11"/>
        <v>32078.7</v>
      </c>
    </row>
    <row r="63" spans="1:25">
      <c r="A63" s="240">
        <v>41060</v>
      </c>
      <c r="B63" s="355">
        <v>7868</v>
      </c>
      <c r="C63" s="355">
        <v>20080</v>
      </c>
      <c r="D63" s="355">
        <v>1514</v>
      </c>
      <c r="E63" s="355">
        <v>1906</v>
      </c>
      <c r="F63" s="355">
        <v>2506</v>
      </c>
      <c r="G63" s="355"/>
      <c r="H63" s="355"/>
      <c r="I63" s="355"/>
      <c r="J63" s="355"/>
      <c r="K63" s="356"/>
      <c r="M63" s="364">
        <v>44621</v>
      </c>
      <c r="N63" s="365" t="e">
        <f t="shared" si="0"/>
        <v>#N/A</v>
      </c>
      <c r="O63" s="366" t="e">
        <f t="shared" si="1"/>
        <v>#N/A</v>
      </c>
      <c r="P63" s="366" t="e">
        <f t="shared" si="2"/>
        <v>#N/A</v>
      </c>
      <c r="Q63" s="366" t="e">
        <f t="shared" si="3"/>
        <v>#N/A</v>
      </c>
      <c r="R63" s="366" t="e">
        <f t="shared" si="4"/>
        <v>#N/A</v>
      </c>
      <c r="S63" s="366">
        <f t="shared" si="5"/>
        <v>8916</v>
      </c>
      <c r="T63" s="366">
        <f t="shared" si="6"/>
        <v>16208.1</v>
      </c>
      <c r="U63" s="366">
        <f t="shared" si="7"/>
        <v>1702</v>
      </c>
      <c r="V63" s="366">
        <f t="shared" si="8"/>
        <v>1377</v>
      </c>
      <c r="W63" s="366">
        <f t="shared" si="9"/>
        <v>3430</v>
      </c>
      <c r="X63" s="379" t="e">
        <f t="shared" si="10"/>
        <v>#N/A</v>
      </c>
      <c r="Y63" s="374">
        <f t="shared" si="11"/>
        <v>31633.1</v>
      </c>
    </row>
    <row r="64" spans="1:25">
      <c r="A64" s="240">
        <v>41090</v>
      </c>
      <c r="B64" s="355">
        <v>8045</v>
      </c>
      <c r="C64" s="355">
        <v>19601</v>
      </c>
      <c r="D64" s="355">
        <v>1521</v>
      </c>
      <c r="E64" s="355">
        <v>1951</v>
      </c>
      <c r="F64" s="355">
        <v>2489</v>
      </c>
      <c r="G64" s="355"/>
      <c r="H64" s="355"/>
      <c r="I64" s="355"/>
      <c r="J64" s="355"/>
      <c r="K64" s="356"/>
      <c r="M64" s="364">
        <v>44713</v>
      </c>
      <c r="N64" s="365" t="e">
        <f t="shared" si="0"/>
        <v>#N/A</v>
      </c>
      <c r="O64" s="366" t="e">
        <f t="shared" si="1"/>
        <v>#N/A</v>
      </c>
      <c r="P64" s="366" t="e">
        <f t="shared" si="2"/>
        <v>#N/A</v>
      </c>
      <c r="Q64" s="366" t="e">
        <f t="shared" si="3"/>
        <v>#N/A</v>
      </c>
      <c r="R64" s="366" t="e">
        <f t="shared" si="4"/>
        <v>#N/A</v>
      </c>
      <c r="S64" s="366">
        <f t="shared" si="5"/>
        <v>9130</v>
      </c>
      <c r="T64" s="366">
        <f t="shared" si="6"/>
        <v>16442.900000000001</v>
      </c>
      <c r="U64" s="366">
        <f t="shared" si="7"/>
        <v>1601</v>
      </c>
      <c r="V64" s="366">
        <f t="shared" si="8"/>
        <v>1539</v>
      </c>
      <c r="W64" s="366">
        <f t="shared" si="9"/>
        <v>3444</v>
      </c>
      <c r="X64" s="379" t="e">
        <f t="shared" si="10"/>
        <v>#N/A</v>
      </c>
      <c r="Y64" s="374">
        <f t="shared" si="11"/>
        <v>32156.9</v>
      </c>
    </row>
    <row r="65" spans="1:25">
      <c r="A65" s="240">
        <v>41121</v>
      </c>
      <c r="B65" s="355">
        <v>8068</v>
      </c>
      <c r="C65" s="355">
        <v>19122</v>
      </c>
      <c r="D65" s="355">
        <v>1536</v>
      </c>
      <c r="E65" s="355">
        <v>2051</v>
      </c>
      <c r="F65" s="355">
        <v>2540</v>
      </c>
      <c r="G65" s="355"/>
      <c r="H65" s="355"/>
      <c r="I65" s="355"/>
      <c r="J65" s="355"/>
      <c r="K65" s="356"/>
      <c r="M65" s="364">
        <v>44805</v>
      </c>
      <c r="N65" s="365" t="e">
        <f t="shared" si="0"/>
        <v>#N/A</v>
      </c>
      <c r="O65" s="366" t="e">
        <f t="shared" si="1"/>
        <v>#N/A</v>
      </c>
      <c r="P65" s="366" t="e">
        <f t="shared" si="2"/>
        <v>#N/A</v>
      </c>
      <c r="Q65" s="366" t="e">
        <f t="shared" si="3"/>
        <v>#N/A</v>
      </c>
      <c r="R65" s="366" t="e">
        <f t="shared" si="4"/>
        <v>#N/A</v>
      </c>
      <c r="S65" s="366">
        <f t="shared" si="5"/>
        <v>9192</v>
      </c>
      <c r="T65" s="366">
        <f t="shared" si="6"/>
        <v>16355.4</v>
      </c>
      <c r="U65" s="366">
        <f t="shared" si="7"/>
        <v>1787</v>
      </c>
      <c r="V65" s="366">
        <f t="shared" si="8"/>
        <v>1615</v>
      </c>
      <c r="W65" s="366">
        <f t="shared" si="9"/>
        <v>3457</v>
      </c>
      <c r="X65" s="379" t="e">
        <f t="shared" si="10"/>
        <v>#N/A</v>
      </c>
      <c r="Y65" s="374">
        <f t="shared" si="11"/>
        <v>32406.400000000001</v>
      </c>
    </row>
    <row r="66" spans="1:25">
      <c r="A66" s="240">
        <v>41152</v>
      </c>
      <c r="B66" s="355">
        <v>8283</v>
      </c>
      <c r="C66" s="355">
        <v>18848</v>
      </c>
      <c r="D66" s="355">
        <v>1592</v>
      </c>
      <c r="E66" s="355">
        <v>2187</v>
      </c>
      <c r="F66" s="355">
        <v>2530</v>
      </c>
      <c r="G66" s="355"/>
      <c r="H66" s="355"/>
      <c r="I66" s="355"/>
      <c r="J66" s="355"/>
      <c r="K66" s="356"/>
      <c r="M66" s="364">
        <v>44896</v>
      </c>
      <c r="N66" s="365" t="e">
        <f t="shared" si="0"/>
        <v>#N/A</v>
      </c>
      <c r="O66" s="366" t="e">
        <f t="shared" si="1"/>
        <v>#N/A</v>
      </c>
      <c r="P66" s="366" t="e">
        <f t="shared" si="2"/>
        <v>#N/A</v>
      </c>
      <c r="Q66" s="366" t="e">
        <f t="shared" si="3"/>
        <v>#N/A</v>
      </c>
      <c r="R66" s="366" t="e">
        <f t="shared" si="4"/>
        <v>#N/A</v>
      </c>
      <c r="S66" s="366">
        <f t="shared" si="5"/>
        <v>9119</v>
      </c>
      <c r="T66" s="366">
        <f t="shared" si="6"/>
        <v>16327.8</v>
      </c>
      <c r="U66" s="366">
        <f t="shared" si="7"/>
        <v>1856</v>
      </c>
      <c r="V66" s="366">
        <f t="shared" si="8"/>
        <v>1674</v>
      </c>
      <c r="W66" s="366">
        <f t="shared" si="9"/>
        <v>3460</v>
      </c>
      <c r="X66" s="379" t="e">
        <f t="shared" si="10"/>
        <v>#N/A</v>
      </c>
      <c r="Y66" s="374">
        <f t="shared" si="11"/>
        <v>32436.799999999999</v>
      </c>
    </row>
    <row r="67" spans="1:25">
      <c r="A67" s="240">
        <v>41182</v>
      </c>
      <c r="B67" s="355">
        <v>8408</v>
      </c>
      <c r="C67" s="355">
        <v>18647</v>
      </c>
      <c r="D67" s="355">
        <v>1645</v>
      </c>
      <c r="E67" s="355">
        <v>2194</v>
      </c>
      <c r="F67" s="355">
        <v>2515</v>
      </c>
      <c r="G67" s="355"/>
      <c r="H67" s="355"/>
      <c r="I67" s="355"/>
      <c r="J67" s="355"/>
      <c r="K67" s="356"/>
      <c r="M67" s="364">
        <v>44986</v>
      </c>
      <c r="N67" s="365" t="e">
        <f t="shared" si="0"/>
        <v>#N/A</v>
      </c>
      <c r="O67" s="366" t="e">
        <f t="shared" si="1"/>
        <v>#N/A</v>
      </c>
      <c r="P67" s="366" t="e">
        <f t="shared" si="2"/>
        <v>#N/A</v>
      </c>
      <c r="Q67" s="366" t="e">
        <f t="shared" si="3"/>
        <v>#N/A</v>
      </c>
      <c r="R67" s="366" t="e">
        <f t="shared" si="4"/>
        <v>#N/A</v>
      </c>
      <c r="S67" s="366">
        <f t="shared" si="5"/>
        <v>9007</v>
      </c>
      <c r="T67" s="366">
        <f t="shared" si="6"/>
        <v>16403.8</v>
      </c>
      <c r="U67" s="366">
        <f t="shared" si="7"/>
        <v>1714</v>
      </c>
      <c r="V67" s="366">
        <f t="shared" si="8"/>
        <v>1377</v>
      </c>
      <c r="W67" s="366">
        <f t="shared" si="9"/>
        <v>3466</v>
      </c>
      <c r="X67" s="379" t="e">
        <f t="shared" si="10"/>
        <v>#N/A</v>
      </c>
      <c r="Y67" s="374">
        <f t="shared" si="11"/>
        <v>31967.8</v>
      </c>
    </row>
    <row r="68" spans="1:25">
      <c r="A68" s="240">
        <v>41213</v>
      </c>
      <c r="B68" s="355">
        <v>8515</v>
      </c>
      <c r="C68" s="355">
        <v>18296</v>
      </c>
      <c r="D68" s="355">
        <v>1700</v>
      </c>
      <c r="E68" s="355">
        <v>2179</v>
      </c>
      <c r="F68" s="355">
        <v>2494</v>
      </c>
      <c r="G68" s="355"/>
      <c r="H68" s="355"/>
      <c r="I68" s="355"/>
      <c r="J68" s="355"/>
      <c r="K68" s="356"/>
      <c r="M68" s="364">
        <v>45078</v>
      </c>
      <c r="N68" s="365" t="e">
        <f t="shared" si="0"/>
        <v>#N/A</v>
      </c>
      <c r="O68" s="366" t="e">
        <f t="shared" si="1"/>
        <v>#N/A</v>
      </c>
      <c r="P68" s="366" t="e">
        <f t="shared" si="2"/>
        <v>#N/A</v>
      </c>
      <c r="Q68" s="366" t="e">
        <f t="shared" si="3"/>
        <v>#N/A</v>
      </c>
      <c r="R68" s="366" t="e">
        <f t="shared" si="4"/>
        <v>#N/A</v>
      </c>
      <c r="S68" s="366">
        <f t="shared" si="5"/>
        <v>9222</v>
      </c>
      <c r="T68" s="366">
        <f t="shared" si="6"/>
        <v>16623.5</v>
      </c>
      <c r="U68" s="366">
        <f t="shared" si="7"/>
        <v>1613</v>
      </c>
      <c r="V68" s="366">
        <f t="shared" si="8"/>
        <v>1539</v>
      </c>
      <c r="W68" s="366">
        <f t="shared" si="9"/>
        <v>3481</v>
      </c>
      <c r="X68" s="379" t="e">
        <f t="shared" si="10"/>
        <v>#N/A</v>
      </c>
      <c r="Y68" s="374">
        <f t="shared" si="11"/>
        <v>32478.5</v>
      </c>
    </row>
    <row r="69" spans="1:25">
      <c r="A69" s="240">
        <v>41243</v>
      </c>
      <c r="B69" s="355">
        <v>8508</v>
      </c>
      <c r="C69" s="355">
        <v>17923</v>
      </c>
      <c r="D69" s="355">
        <v>1722</v>
      </c>
      <c r="E69" s="355">
        <v>2103</v>
      </c>
      <c r="F69" s="355">
        <v>2495</v>
      </c>
      <c r="G69" s="355"/>
      <c r="H69" s="355"/>
      <c r="I69" s="355"/>
      <c r="J69" s="355"/>
      <c r="K69" s="356"/>
      <c r="M69" s="364">
        <v>45170</v>
      </c>
      <c r="N69" s="365" t="e">
        <f t="shared" ref="N69:N80" si="12">IF(VLOOKUP(M69,$A$4:$K$232,2,FALSE)=0,NA(),VLOOKUP(M69,$A$4:$K$232,2,FALSE))</f>
        <v>#N/A</v>
      </c>
      <c r="O69" s="366" t="e">
        <f t="shared" ref="O69:O80" si="13">IF(VLOOKUP(M69,$A$4:$K$232,3,FALSE)=0,NA(),VLOOKUP(M69,$A$4:$K$232,3,FALSE))</f>
        <v>#N/A</v>
      </c>
      <c r="P69" s="366" t="e">
        <f t="shared" ref="P69:P80" si="14">IF(VLOOKUP(M69,$A$4:$K$232,4,FALSE)=0,NA(),VLOOKUP(M69,$A$4:$K$232,4,FALSE))</f>
        <v>#N/A</v>
      </c>
      <c r="Q69" s="366" t="e">
        <f t="shared" ref="Q69:Q80" si="15">IF(VLOOKUP(M69,$A$3:$K$232,5,FALSE)=0,NA(),VLOOKUP(M69,$A$3:$K$232,5,FALSE))</f>
        <v>#N/A</v>
      </c>
      <c r="R69" s="366" t="e">
        <f t="shared" ref="R69:R80" si="16">IF(VLOOKUP(M69,$A$3:$K$232,6,FALSE)=0,NA(),VLOOKUP(M69,$A$3:$K$232,6,FALSE))</f>
        <v>#N/A</v>
      </c>
      <c r="S69" s="366">
        <f t="shared" ref="S69:S80" si="17">IF(VLOOKUP(M69,$A$3:$K$232,7,FALSE)=0,NA(),VLOOKUP(M69,$A$3:$K$232,7,FALSE))</f>
        <v>9284</v>
      </c>
      <c r="T69" s="366">
        <f t="shared" ref="T69:T80" si="18">IF(VLOOKUP(M69,$A$3:$K$232,8,FALSE)=0,NA(),VLOOKUP(M69,$A$3:$K$232,8,FALSE))</f>
        <v>16516</v>
      </c>
      <c r="U69" s="366">
        <f t="shared" ref="U69:U80" si="19">IF(VLOOKUP(M69,$A$3:$K$232,9,FALSE)=0,NA(),VLOOKUP(M69,$A$3:$K$232,9,FALSE))</f>
        <v>1799</v>
      </c>
      <c r="V69" s="366">
        <f t="shared" ref="V69:V80" si="20">IF(VLOOKUP(M69,$A$3:$L$232,10,FALSE)=0,NA(),VLOOKUP(M69,$A$3:$L$232,10,FALSE))</f>
        <v>1615</v>
      </c>
      <c r="W69" s="366">
        <f t="shared" ref="W69:W80" si="21">IF(VLOOKUP(M69,$A$3:$K$232,11,FALSE)=0,NA(),VLOOKUP(M69,$A$3:$K$232,11,FALSE))</f>
        <v>3490</v>
      </c>
      <c r="X69" s="379" t="e">
        <f t="shared" ref="X69:X80" si="22">IF(SUM(N69:R69)=0,NA(),SUM(N69:R69))</f>
        <v>#N/A</v>
      </c>
      <c r="Y69" s="374">
        <f t="shared" ref="Y69:Y80" si="23">IF(SUM(S69:W69)=0,NA(),SUM(S69:W69))</f>
        <v>32704</v>
      </c>
    </row>
    <row r="70" spans="1:25">
      <c r="A70" s="240">
        <v>41274</v>
      </c>
      <c r="B70" s="355">
        <v>8293</v>
      </c>
      <c r="C70" s="355">
        <v>17499</v>
      </c>
      <c r="D70" s="355">
        <v>1692</v>
      </c>
      <c r="E70" s="355">
        <v>1946</v>
      </c>
      <c r="F70" s="355">
        <v>2460</v>
      </c>
      <c r="G70" s="355"/>
      <c r="H70" s="355"/>
      <c r="I70" s="355"/>
      <c r="J70" s="355"/>
      <c r="K70" s="356"/>
      <c r="M70" s="364">
        <v>45261</v>
      </c>
      <c r="N70" s="365" t="e">
        <f t="shared" si="12"/>
        <v>#N/A</v>
      </c>
      <c r="O70" s="366" t="e">
        <f t="shared" si="13"/>
        <v>#N/A</v>
      </c>
      <c r="P70" s="366" t="e">
        <f t="shared" si="14"/>
        <v>#N/A</v>
      </c>
      <c r="Q70" s="366" t="e">
        <f t="shared" si="15"/>
        <v>#N/A</v>
      </c>
      <c r="R70" s="366" t="e">
        <f t="shared" si="16"/>
        <v>#N/A</v>
      </c>
      <c r="S70" s="366">
        <f t="shared" si="17"/>
        <v>9214</v>
      </c>
      <c r="T70" s="366">
        <f t="shared" si="18"/>
        <v>16457.7</v>
      </c>
      <c r="U70" s="366">
        <f t="shared" si="19"/>
        <v>1869</v>
      </c>
      <c r="V70" s="366">
        <f t="shared" si="20"/>
        <v>1674</v>
      </c>
      <c r="W70" s="366">
        <f t="shared" si="21"/>
        <v>3495</v>
      </c>
      <c r="X70" s="379" t="e">
        <f t="shared" si="22"/>
        <v>#N/A</v>
      </c>
      <c r="Y70" s="374">
        <f t="shared" si="23"/>
        <v>32709.7</v>
      </c>
    </row>
    <row r="71" spans="1:25">
      <c r="A71" s="240">
        <v>41305</v>
      </c>
      <c r="B71" s="355">
        <v>8229</v>
      </c>
      <c r="C71" s="355">
        <v>17538</v>
      </c>
      <c r="D71" s="355">
        <v>1594</v>
      </c>
      <c r="E71" s="355">
        <v>1792</v>
      </c>
      <c r="F71" s="355">
        <v>2427</v>
      </c>
      <c r="G71" s="355"/>
      <c r="H71" s="355"/>
      <c r="I71" s="355"/>
      <c r="J71" s="355"/>
      <c r="K71" s="356"/>
      <c r="M71" s="364">
        <v>45352</v>
      </c>
      <c r="N71" s="365" t="e">
        <f t="shared" si="12"/>
        <v>#N/A</v>
      </c>
      <c r="O71" s="366" t="e">
        <f t="shared" si="13"/>
        <v>#N/A</v>
      </c>
      <c r="P71" s="366" t="e">
        <f t="shared" si="14"/>
        <v>#N/A</v>
      </c>
      <c r="Q71" s="366" t="e">
        <f t="shared" si="15"/>
        <v>#N/A</v>
      </c>
      <c r="R71" s="366" t="e">
        <f t="shared" si="16"/>
        <v>#N/A</v>
      </c>
      <c r="S71" s="366">
        <f t="shared" si="17"/>
        <v>9065</v>
      </c>
      <c r="T71" s="366">
        <f t="shared" si="18"/>
        <v>16509.099999999999</v>
      </c>
      <c r="U71" s="366">
        <f t="shared" si="19"/>
        <v>1716</v>
      </c>
      <c r="V71" s="366">
        <f t="shared" si="20"/>
        <v>1364</v>
      </c>
      <c r="W71" s="366">
        <f t="shared" si="21"/>
        <v>3494</v>
      </c>
      <c r="X71" s="379" t="e">
        <f t="shared" si="22"/>
        <v>#N/A</v>
      </c>
      <c r="Y71" s="374">
        <f t="shared" si="23"/>
        <v>32148.1</v>
      </c>
    </row>
    <row r="72" spans="1:25">
      <c r="A72" s="240">
        <v>41333</v>
      </c>
      <c r="B72" s="355">
        <v>8132</v>
      </c>
      <c r="C72" s="355">
        <v>17589</v>
      </c>
      <c r="D72" s="355">
        <v>1579</v>
      </c>
      <c r="E72" s="355">
        <v>1750</v>
      </c>
      <c r="F72" s="355">
        <v>2425</v>
      </c>
      <c r="G72" s="355"/>
      <c r="H72" s="355"/>
      <c r="I72" s="355"/>
      <c r="J72" s="355"/>
      <c r="K72" s="356"/>
      <c r="M72" s="364">
        <v>45444</v>
      </c>
      <c r="N72" s="365" t="e">
        <f t="shared" si="12"/>
        <v>#N/A</v>
      </c>
      <c r="O72" s="366" t="e">
        <f t="shared" si="13"/>
        <v>#N/A</v>
      </c>
      <c r="P72" s="366" t="e">
        <f t="shared" si="14"/>
        <v>#N/A</v>
      </c>
      <c r="Q72" s="366" t="e">
        <f t="shared" si="15"/>
        <v>#N/A</v>
      </c>
      <c r="R72" s="366" t="e">
        <f t="shared" si="16"/>
        <v>#N/A</v>
      </c>
      <c r="S72" s="366">
        <f t="shared" si="17"/>
        <v>9274</v>
      </c>
      <c r="T72" s="366">
        <f t="shared" si="18"/>
        <v>16710.599999999999</v>
      </c>
      <c r="U72" s="366">
        <f t="shared" si="19"/>
        <v>1616</v>
      </c>
      <c r="V72" s="366">
        <f t="shared" si="20"/>
        <v>1539</v>
      </c>
      <c r="W72" s="366">
        <f t="shared" si="21"/>
        <v>3503</v>
      </c>
      <c r="X72" s="379" t="e">
        <f t="shared" si="22"/>
        <v>#N/A</v>
      </c>
      <c r="Y72" s="374">
        <f t="shared" si="23"/>
        <v>32642.6</v>
      </c>
    </row>
    <row r="73" spans="1:25">
      <c r="A73" s="240">
        <v>41364</v>
      </c>
      <c r="B73" s="355">
        <v>8076</v>
      </c>
      <c r="C73" s="355">
        <v>17150</v>
      </c>
      <c r="D73" s="355">
        <v>1506</v>
      </c>
      <c r="E73" s="355">
        <v>1699</v>
      </c>
      <c r="F73" s="355">
        <v>2431</v>
      </c>
      <c r="G73" s="355"/>
      <c r="H73" s="355"/>
      <c r="I73" s="355"/>
      <c r="J73" s="355"/>
      <c r="K73" s="356"/>
      <c r="M73" s="364">
        <v>45536</v>
      </c>
      <c r="N73" s="365" t="e">
        <f t="shared" si="12"/>
        <v>#N/A</v>
      </c>
      <c r="O73" s="366" t="e">
        <f t="shared" si="13"/>
        <v>#N/A</v>
      </c>
      <c r="P73" s="366" t="e">
        <f t="shared" si="14"/>
        <v>#N/A</v>
      </c>
      <c r="Q73" s="366" t="e">
        <f t="shared" si="15"/>
        <v>#N/A</v>
      </c>
      <c r="R73" s="366" t="e">
        <f t="shared" si="16"/>
        <v>#N/A</v>
      </c>
      <c r="S73" s="366">
        <f t="shared" si="17"/>
        <v>9327</v>
      </c>
      <c r="T73" s="366">
        <f t="shared" si="18"/>
        <v>16602.599999999999</v>
      </c>
      <c r="U73" s="366">
        <f t="shared" si="19"/>
        <v>1808</v>
      </c>
      <c r="V73" s="366">
        <f t="shared" si="20"/>
        <v>1615</v>
      </c>
      <c r="W73" s="366">
        <f t="shared" si="21"/>
        <v>3511</v>
      </c>
      <c r="X73" s="379" t="e">
        <f t="shared" si="22"/>
        <v>#N/A</v>
      </c>
      <c r="Y73" s="374">
        <f t="shared" si="23"/>
        <v>32863.599999999999</v>
      </c>
    </row>
    <row r="74" spans="1:25">
      <c r="A74" s="240">
        <v>41394</v>
      </c>
      <c r="B74" s="355">
        <v>8084</v>
      </c>
      <c r="C74" s="355">
        <v>16760</v>
      </c>
      <c r="D74" s="355">
        <v>1550</v>
      </c>
      <c r="E74" s="355">
        <v>1745</v>
      </c>
      <c r="F74" s="355">
        <v>2433</v>
      </c>
      <c r="G74" s="355"/>
      <c r="H74" s="355"/>
      <c r="I74" s="355"/>
      <c r="J74" s="355"/>
      <c r="K74" s="356"/>
      <c r="M74" s="364">
        <v>45627</v>
      </c>
      <c r="N74" s="365" t="e">
        <f t="shared" si="12"/>
        <v>#N/A</v>
      </c>
      <c r="O74" s="366" t="e">
        <f t="shared" si="13"/>
        <v>#N/A</v>
      </c>
      <c r="P74" s="366" t="e">
        <f t="shared" si="14"/>
        <v>#N/A</v>
      </c>
      <c r="Q74" s="366" t="e">
        <f t="shared" si="15"/>
        <v>#N/A</v>
      </c>
      <c r="R74" s="366" t="e">
        <f t="shared" si="16"/>
        <v>#N/A</v>
      </c>
      <c r="S74" s="366">
        <f t="shared" si="17"/>
        <v>9262</v>
      </c>
      <c r="T74" s="366">
        <f t="shared" si="18"/>
        <v>16553.8</v>
      </c>
      <c r="U74" s="366">
        <f t="shared" si="19"/>
        <v>1874</v>
      </c>
      <c r="V74" s="366">
        <f t="shared" si="20"/>
        <v>1674</v>
      </c>
      <c r="W74" s="366">
        <f t="shared" si="21"/>
        <v>3510</v>
      </c>
      <c r="X74" s="379" t="e">
        <f t="shared" si="22"/>
        <v>#N/A</v>
      </c>
      <c r="Y74" s="374">
        <f t="shared" si="23"/>
        <v>32873.800000000003</v>
      </c>
    </row>
    <row r="75" spans="1:25">
      <c r="A75" s="240">
        <v>41425</v>
      </c>
      <c r="B75" s="355">
        <v>8107</v>
      </c>
      <c r="C75" s="355">
        <v>16653</v>
      </c>
      <c r="D75" s="355">
        <v>1602</v>
      </c>
      <c r="E75" s="355">
        <v>1887</v>
      </c>
      <c r="F75" s="355">
        <v>2424</v>
      </c>
      <c r="G75" s="355"/>
      <c r="H75" s="355"/>
      <c r="I75" s="355"/>
      <c r="J75" s="355"/>
      <c r="K75" s="356"/>
      <c r="M75" s="364">
        <v>45717</v>
      </c>
      <c r="N75" s="365" t="e">
        <f t="shared" si="12"/>
        <v>#N/A</v>
      </c>
      <c r="O75" s="366" t="e">
        <f t="shared" si="13"/>
        <v>#N/A</v>
      </c>
      <c r="P75" s="366" t="e">
        <f t="shared" si="14"/>
        <v>#N/A</v>
      </c>
      <c r="Q75" s="366" t="e">
        <f t="shared" si="15"/>
        <v>#N/A</v>
      </c>
      <c r="R75" s="366" t="e">
        <f t="shared" si="16"/>
        <v>#N/A</v>
      </c>
      <c r="S75" s="366">
        <f t="shared" si="17"/>
        <v>9130</v>
      </c>
      <c r="T75" s="366">
        <f t="shared" si="18"/>
        <v>16624.7</v>
      </c>
      <c r="U75" s="366">
        <f t="shared" si="19"/>
        <v>1728</v>
      </c>
      <c r="V75" s="366">
        <f t="shared" si="20"/>
        <v>1377</v>
      </c>
      <c r="W75" s="366">
        <f t="shared" si="21"/>
        <v>3517</v>
      </c>
      <c r="X75" s="379" t="e">
        <f t="shared" si="22"/>
        <v>#N/A</v>
      </c>
      <c r="Y75" s="374">
        <f t="shared" si="23"/>
        <v>32376.7</v>
      </c>
    </row>
    <row r="76" spans="1:25">
      <c r="A76" s="240">
        <v>41455</v>
      </c>
      <c r="B76" s="355">
        <v>8211</v>
      </c>
      <c r="C76" s="355">
        <v>16395</v>
      </c>
      <c r="D76" s="355">
        <v>1604</v>
      </c>
      <c r="E76" s="355">
        <v>1867</v>
      </c>
      <c r="F76" s="355">
        <v>2393</v>
      </c>
      <c r="G76" s="355"/>
      <c r="H76" s="355"/>
      <c r="I76" s="355"/>
      <c r="J76" s="355"/>
      <c r="K76" s="356"/>
      <c r="M76" s="364">
        <v>45809</v>
      </c>
      <c r="N76" s="365" t="e">
        <f t="shared" si="12"/>
        <v>#N/A</v>
      </c>
      <c r="O76" s="366" t="e">
        <f t="shared" si="13"/>
        <v>#N/A</v>
      </c>
      <c r="P76" s="366" t="e">
        <f t="shared" si="14"/>
        <v>#N/A</v>
      </c>
      <c r="Q76" s="366" t="e">
        <f t="shared" si="15"/>
        <v>#N/A</v>
      </c>
      <c r="R76" s="366" t="e">
        <f t="shared" si="16"/>
        <v>#N/A</v>
      </c>
      <c r="S76" s="366">
        <f t="shared" si="17"/>
        <v>9324</v>
      </c>
      <c r="T76" s="366">
        <f t="shared" si="18"/>
        <v>16828.5</v>
      </c>
      <c r="U76" s="366">
        <f t="shared" si="19"/>
        <v>1625</v>
      </c>
      <c r="V76" s="366">
        <f t="shared" si="20"/>
        <v>1539</v>
      </c>
      <c r="W76" s="366">
        <f t="shared" si="21"/>
        <v>3525</v>
      </c>
      <c r="X76" s="379" t="e">
        <f t="shared" si="22"/>
        <v>#N/A</v>
      </c>
      <c r="Y76" s="374">
        <f t="shared" si="23"/>
        <v>32841.5</v>
      </c>
    </row>
    <row r="77" spans="1:25">
      <c r="A77" s="240">
        <v>41486</v>
      </c>
      <c r="B77" s="355">
        <v>8335</v>
      </c>
      <c r="C77" s="355">
        <v>16241</v>
      </c>
      <c r="D77" s="355">
        <v>1635</v>
      </c>
      <c r="E77" s="355">
        <v>1945</v>
      </c>
      <c r="F77" s="355">
        <v>2403</v>
      </c>
      <c r="G77" s="355"/>
      <c r="H77" s="355"/>
      <c r="I77" s="355"/>
      <c r="J77" s="355"/>
      <c r="K77" s="356"/>
      <c r="M77" s="354">
        <v>45901</v>
      </c>
      <c r="N77" s="365" t="e">
        <f t="shared" si="12"/>
        <v>#N/A</v>
      </c>
      <c r="O77" s="366" t="e">
        <f t="shared" si="13"/>
        <v>#N/A</v>
      </c>
      <c r="P77" s="366" t="e">
        <f t="shared" si="14"/>
        <v>#N/A</v>
      </c>
      <c r="Q77" s="366" t="e">
        <f t="shared" si="15"/>
        <v>#N/A</v>
      </c>
      <c r="R77" s="366" t="e">
        <f t="shared" si="16"/>
        <v>#N/A</v>
      </c>
      <c r="S77" s="366">
        <f t="shared" si="17"/>
        <v>9377</v>
      </c>
      <c r="T77" s="366">
        <f t="shared" si="18"/>
        <v>16718.2</v>
      </c>
      <c r="U77" s="366">
        <f t="shared" si="19"/>
        <v>1811</v>
      </c>
      <c r="V77" s="366">
        <f t="shared" si="20"/>
        <v>1615</v>
      </c>
      <c r="W77" s="366">
        <f t="shared" si="21"/>
        <v>3528</v>
      </c>
      <c r="X77" s="379" t="e">
        <f t="shared" si="22"/>
        <v>#N/A</v>
      </c>
      <c r="Y77" s="374">
        <f t="shared" si="23"/>
        <v>33049.199999999997</v>
      </c>
    </row>
    <row r="78" spans="1:25">
      <c r="A78" s="240">
        <v>41517</v>
      </c>
      <c r="B78" s="355">
        <v>8191</v>
      </c>
      <c r="C78" s="355">
        <v>15886</v>
      </c>
      <c r="D78" s="355">
        <v>1691</v>
      </c>
      <c r="E78" s="355">
        <v>1857</v>
      </c>
      <c r="F78" s="355">
        <v>2391</v>
      </c>
      <c r="G78" s="355"/>
      <c r="H78" s="355"/>
      <c r="I78" s="355"/>
      <c r="J78" s="355"/>
      <c r="K78" s="356"/>
      <c r="M78" s="354">
        <v>45992</v>
      </c>
      <c r="N78" s="365" t="e">
        <f t="shared" si="12"/>
        <v>#N/A</v>
      </c>
      <c r="O78" s="366" t="e">
        <f t="shared" si="13"/>
        <v>#N/A</v>
      </c>
      <c r="P78" s="366" t="e">
        <f t="shared" si="14"/>
        <v>#N/A</v>
      </c>
      <c r="Q78" s="366" t="e">
        <f t="shared" si="15"/>
        <v>#N/A</v>
      </c>
      <c r="R78" s="366" t="e">
        <f t="shared" si="16"/>
        <v>#N/A</v>
      </c>
      <c r="S78" s="366">
        <f t="shared" si="17"/>
        <v>9309</v>
      </c>
      <c r="T78" s="366">
        <f t="shared" si="18"/>
        <v>16676.599999999999</v>
      </c>
      <c r="U78" s="366">
        <f t="shared" si="19"/>
        <v>1882</v>
      </c>
      <c r="V78" s="366">
        <f t="shared" si="20"/>
        <v>1674</v>
      </c>
      <c r="W78" s="366">
        <f t="shared" si="21"/>
        <v>3531</v>
      </c>
      <c r="X78" s="379" t="e">
        <f t="shared" si="22"/>
        <v>#N/A</v>
      </c>
      <c r="Y78" s="374">
        <f t="shared" si="23"/>
        <v>33072.6</v>
      </c>
    </row>
    <row r="79" spans="1:25">
      <c r="A79" s="240">
        <v>41547</v>
      </c>
      <c r="B79" s="355">
        <v>8243</v>
      </c>
      <c r="C79" s="355">
        <v>15655</v>
      </c>
      <c r="D79" s="355">
        <v>1687</v>
      </c>
      <c r="E79" s="355">
        <v>1872</v>
      </c>
      <c r="F79" s="355">
        <v>2378</v>
      </c>
      <c r="G79" s="355"/>
      <c r="H79" s="355"/>
      <c r="I79" s="355"/>
      <c r="J79" s="355"/>
      <c r="K79" s="356"/>
      <c r="M79" s="354">
        <v>46082</v>
      </c>
      <c r="N79" s="365" t="e">
        <f t="shared" si="12"/>
        <v>#N/A</v>
      </c>
      <c r="O79" s="366" t="e">
        <f t="shared" si="13"/>
        <v>#N/A</v>
      </c>
      <c r="P79" s="366" t="e">
        <f t="shared" si="14"/>
        <v>#N/A</v>
      </c>
      <c r="Q79" s="366" t="e">
        <f t="shared" si="15"/>
        <v>#N/A</v>
      </c>
      <c r="R79" s="366" t="e">
        <f t="shared" si="16"/>
        <v>#N/A</v>
      </c>
      <c r="S79" s="366">
        <f t="shared" si="17"/>
        <v>9208</v>
      </c>
      <c r="T79" s="366">
        <f t="shared" si="18"/>
        <v>16556</v>
      </c>
      <c r="U79" s="366">
        <f t="shared" si="19"/>
        <v>1741</v>
      </c>
      <c r="V79" s="366">
        <f t="shared" si="20"/>
        <v>1377</v>
      </c>
      <c r="W79" s="366">
        <f t="shared" si="21"/>
        <v>3540</v>
      </c>
      <c r="X79" s="379" t="e">
        <f t="shared" si="22"/>
        <v>#N/A</v>
      </c>
      <c r="Y79" s="374">
        <f t="shared" si="23"/>
        <v>32422</v>
      </c>
    </row>
    <row r="80" spans="1:25" ht="13.5" thickBot="1">
      <c r="A80" s="240">
        <v>41578</v>
      </c>
      <c r="B80" s="355">
        <v>8176</v>
      </c>
      <c r="C80" s="355">
        <v>15713</v>
      </c>
      <c r="D80" s="355">
        <v>1756</v>
      </c>
      <c r="E80" s="355">
        <v>1864</v>
      </c>
      <c r="F80" s="355">
        <v>2418</v>
      </c>
      <c r="G80" s="355"/>
      <c r="H80" s="355"/>
      <c r="I80" s="355"/>
      <c r="J80" s="355"/>
      <c r="K80" s="356"/>
      <c r="M80" s="239">
        <v>46174</v>
      </c>
      <c r="N80" s="367" t="e">
        <f t="shared" si="12"/>
        <v>#N/A</v>
      </c>
      <c r="O80" s="368" t="e">
        <f t="shared" si="13"/>
        <v>#N/A</v>
      </c>
      <c r="P80" s="368" t="e">
        <f t="shared" si="14"/>
        <v>#N/A</v>
      </c>
      <c r="Q80" s="368" t="e">
        <f t="shared" si="15"/>
        <v>#N/A</v>
      </c>
      <c r="R80" s="368" t="e">
        <f t="shared" si="16"/>
        <v>#N/A</v>
      </c>
      <c r="S80" s="368">
        <f t="shared" si="17"/>
        <v>9431</v>
      </c>
      <c r="T80" s="368">
        <f t="shared" si="18"/>
        <v>16783.8</v>
      </c>
      <c r="U80" s="368">
        <f t="shared" si="19"/>
        <v>1666</v>
      </c>
      <c r="V80" s="368">
        <f t="shared" si="20"/>
        <v>1513</v>
      </c>
      <c r="W80" s="368">
        <f t="shared" si="21"/>
        <v>3556</v>
      </c>
      <c r="X80" s="380" t="e">
        <f t="shared" si="22"/>
        <v>#N/A</v>
      </c>
      <c r="Y80" s="375">
        <f t="shared" si="23"/>
        <v>32949.800000000003</v>
      </c>
    </row>
    <row r="81" spans="1:25">
      <c r="A81" s="240">
        <v>41608</v>
      </c>
      <c r="B81" s="355">
        <v>8067</v>
      </c>
      <c r="C81" s="355">
        <v>15547</v>
      </c>
      <c r="D81" s="355">
        <v>1735</v>
      </c>
      <c r="E81" s="355">
        <v>1762</v>
      </c>
      <c r="F81" s="355">
        <v>2410</v>
      </c>
      <c r="G81" s="355"/>
      <c r="H81" s="355"/>
      <c r="I81" s="355"/>
      <c r="J81" s="355"/>
      <c r="K81" s="356"/>
      <c r="M81" s="698"/>
      <c r="N81" s="366"/>
      <c r="O81" s="366"/>
      <c r="P81" s="366"/>
      <c r="Q81" s="366"/>
      <c r="R81" s="366"/>
      <c r="S81" s="366"/>
      <c r="T81" s="366"/>
      <c r="U81" s="366"/>
      <c r="V81" s="366"/>
      <c r="W81" s="366"/>
      <c r="X81" s="379"/>
      <c r="Y81" s="379"/>
    </row>
    <row r="82" spans="1:25">
      <c r="A82" s="240">
        <v>41639</v>
      </c>
      <c r="B82" s="355">
        <v>7876</v>
      </c>
      <c r="C82" s="355">
        <v>15454</v>
      </c>
      <c r="D82" s="355">
        <v>1732</v>
      </c>
      <c r="E82" s="355">
        <v>1679</v>
      </c>
      <c r="F82" s="355">
        <v>2435</v>
      </c>
      <c r="G82" s="355"/>
      <c r="H82" s="355"/>
      <c r="I82" s="355"/>
      <c r="J82" s="355"/>
      <c r="K82" s="356"/>
    </row>
    <row r="83" spans="1:25">
      <c r="A83" s="240">
        <v>41670</v>
      </c>
      <c r="B83" s="355">
        <v>7667</v>
      </c>
      <c r="C83" s="355">
        <v>15729</v>
      </c>
      <c r="D83" s="355">
        <v>1647</v>
      </c>
      <c r="E83" s="355">
        <v>1590</v>
      </c>
      <c r="F83" s="355">
        <v>2381</v>
      </c>
      <c r="G83" s="355"/>
      <c r="H83" s="355"/>
      <c r="I83" s="355"/>
      <c r="J83" s="355"/>
      <c r="K83" s="356"/>
    </row>
    <row r="84" spans="1:25">
      <c r="A84" s="240">
        <v>41698</v>
      </c>
      <c r="B84" s="355">
        <v>7436</v>
      </c>
      <c r="C84" s="355">
        <v>15818</v>
      </c>
      <c r="D84" s="355">
        <v>1598</v>
      </c>
      <c r="E84" s="355">
        <v>1553</v>
      </c>
      <c r="F84" s="355">
        <v>2345</v>
      </c>
      <c r="G84" s="355"/>
      <c r="H84" s="355"/>
      <c r="I84" s="355"/>
      <c r="J84" s="355"/>
      <c r="K84" s="356"/>
    </row>
    <row r="85" spans="1:25">
      <c r="A85" s="240">
        <v>41729</v>
      </c>
      <c r="B85" s="355">
        <v>7356</v>
      </c>
      <c r="C85" s="355">
        <v>15717</v>
      </c>
      <c r="D85" s="355">
        <v>1517</v>
      </c>
      <c r="E85" s="355">
        <v>1561</v>
      </c>
      <c r="F85" s="355">
        <v>2342</v>
      </c>
      <c r="G85" s="355"/>
      <c r="H85" s="355"/>
      <c r="I85" s="355"/>
      <c r="J85" s="355"/>
      <c r="K85" s="356"/>
      <c r="M85" s="73"/>
      <c r="O85" s="622"/>
    </row>
    <row r="86" spans="1:25">
      <c r="A86" s="240">
        <v>41759</v>
      </c>
      <c r="B86" s="355">
        <v>7193</v>
      </c>
      <c r="C86" s="355">
        <v>15996</v>
      </c>
      <c r="D86" s="355">
        <v>1459</v>
      </c>
      <c r="E86" s="355">
        <v>1566</v>
      </c>
      <c r="F86" s="355">
        <v>2319</v>
      </c>
      <c r="G86" s="355"/>
      <c r="H86" s="355"/>
      <c r="I86" s="355"/>
      <c r="J86" s="355"/>
      <c r="K86" s="356"/>
    </row>
    <row r="87" spans="1:25">
      <c r="A87" s="240">
        <v>41790</v>
      </c>
      <c r="B87" s="355">
        <v>7224</v>
      </c>
      <c r="C87" s="355">
        <v>16092</v>
      </c>
      <c r="D87" s="355">
        <v>1466</v>
      </c>
      <c r="E87" s="355">
        <v>1685</v>
      </c>
      <c r="F87" s="355">
        <v>2352</v>
      </c>
      <c r="G87" s="355"/>
      <c r="H87" s="355"/>
      <c r="I87" s="355"/>
      <c r="J87" s="355"/>
      <c r="K87" s="356"/>
    </row>
    <row r="88" spans="1:25">
      <c r="A88" s="240">
        <v>41820</v>
      </c>
      <c r="B88" s="355">
        <v>7251</v>
      </c>
      <c r="C88" s="355">
        <v>16055</v>
      </c>
      <c r="D88" s="355">
        <v>1492</v>
      </c>
      <c r="E88" s="355">
        <v>1698</v>
      </c>
      <c r="F88" s="355">
        <v>2393</v>
      </c>
      <c r="G88" s="355"/>
      <c r="H88" s="355"/>
      <c r="I88" s="355"/>
      <c r="J88" s="355"/>
      <c r="K88" s="356"/>
    </row>
    <row r="89" spans="1:25" s="357" customFormat="1">
      <c r="A89" s="240">
        <v>41851</v>
      </c>
      <c r="B89" s="355">
        <v>7481</v>
      </c>
      <c r="C89" s="355">
        <v>16234</v>
      </c>
      <c r="D89" s="355">
        <v>1585</v>
      </c>
      <c r="E89" s="355">
        <v>1812</v>
      </c>
      <c r="F89" s="355">
        <v>2408</v>
      </c>
      <c r="G89" s="355"/>
      <c r="H89" s="355"/>
      <c r="I89" s="355"/>
      <c r="J89" s="355"/>
      <c r="K89" s="356"/>
      <c r="L89" s="238"/>
      <c r="M89" s="304"/>
      <c r="N89" s="305"/>
      <c r="O89" s="305"/>
      <c r="P89" s="305"/>
      <c r="Q89" s="305"/>
      <c r="R89" s="305"/>
      <c r="S89" s="305"/>
      <c r="T89" s="305"/>
      <c r="U89" s="305"/>
      <c r="V89" s="305"/>
      <c r="W89" s="305"/>
      <c r="X89" s="369"/>
      <c r="Y89" s="369"/>
    </row>
    <row r="90" spans="1:25">
      <c r="A90" s="240">
        <v>41882</v>
      </c>
      <c r="B90" s="355">
        <v>7448</v>
      </c>
      <c r="C90" s="355">
        <v>15974</v>
      </c>
      <c r="D90" s="355">
        <v>1602</v>
      </c>
      <c r="E90" s="355">
        <v>1838</v>
      </c>
      <c r="F90" s="355">
        <v>2427</v>
      </c>
      <c r="G90" s="355"/>
      <c r="H90" s="355"/>
      <c r="I90" s="355"/>
      <c r="J90" s="355"/>
      <c r="K90" s="356"/>
    </row>
    <row r="91" spans="1:25">
      <c r="A91" s="240">
        <v>41912</v>
      </c>
      <c r="B91" s="355">
        <v>7496</v>
      </c>
      <c r="C91" s="355">
        <v>16010</v>
      </c>
      <c r="D91" s="355">
        <v>1695</v>
      </c>
      <c r="E91" s="355">
        <v>1859</v>
      </c>
      <c r="F91" s="355">
        <v>2474</v>
      </c>
      <c r="G91" s="355"/>
      <c r="H91" s="355"/>
      <c r="I91" s="355"/>
      <c r="J91" s="355"/>
      <c r="K91" s="356"/>
    </row>
    <row r="92" spans="1:25">
      <c r="A92" s="240">
        <v>41943</v>
      </c>
      <c r="B92" s="355">
        <v>7450</v>
      </c>
      <c r="C92" s="355">
        <v>16095</v>
      </c>
      <c r="D92" s="355">
        <v>1722</v>
      </c>
      <c r="E92" s="355">
        <v>1881</v>
      </c>
      <c r="F92" s="355">
        <v>2564</v>
      </c>
      <c r="G92" s="355"/>
      <c r="H92" s="355"/>
      <c r="I92" s="355"/>
      <c r="J92" s="355"/>
      <c r="K92" s="356"/>
    </row>
    <row r="93" spans="1:25">
      <c r="A93" s="240">
        <v>41973</v>
      </c>
      <c r="B93" s="355">
        <v>7481</v>
      </c>
      <c r="C93" s="355">
        <v>15954</v>
      </c>
      <c r="D93" s="355">
        <v>1685</v>
      </c>
      <c r="E93" s="355">
        <v>1821</v>
      </c>
      <c r="F93" s="355">
        <v>2577</v>
      </c>
      <c r="G93" s="355"/>
      <c r="H93" s="355"/>
      <c r="I93" s="355"/>
      <c r="J93" s="355"/>
      <c r="K93" s="356"/>
      <c r="M93" s="238"/>
      <c r="N93" s="371"/>
      <c r="O93" s="371"/>
      <c r="P93" s="371"/>
      <c r="Q93" s="371"/>
      <c r="R93" s="371"/>
      <c r="S93" s="371"/>
      <c r="T93" s="371"/>
      <c r="U93" s="371"/>
      <c r="V93" s="371"/>
      <c r="W93" s="371"/>
      <c r="X93" s="372"/>
      <c r="Y93" s="372"/>
    </row>
    <row r="94" spans="1:25">
      <c r="A94" s="240">
        <v>42004</v>
      </c>
      <c r="B94" s="355">
        <v>7349</v>
      </c>
      <c r="C94" s="355">
        <v>15887</v>
      </c>
      <c r="D94" s="355">
        <v>1702</v>
      </c>
      <c r="E94" s="355">
        <v>1728</v>
      </c>
      <c r="F94" s="355">
        <v>2615</v>
      </c>
      <c r="G94" s="355"/>
      <c r="H94" s="355"/>
      <c r="I94" s="355"/>
      <c r="J94" s="355"/>
      <c r="K94" s="356"/>
    </row>
    <row r="95" spans="1:25">
      <c r="A95" s="240">
        <v>42035</v>
      </c>
      <c r="B95" s="355">
        <v>7159</v>
      </c>
      <c r="C95" s="355">
        <v>16006</v>
      </c>
      <c r="D95" s="355">
        <v>1569</v>
      </c>
      <c r="E95" s="355">
        <v>1558</v>
      </c>
      <c r="F95" s="355">
        <v>2609</v>
      </c>
      <c r="G95" s="355"/>
      <c r="H95" s="355"/>
      <c r="I95" s="355"/>
      <c r="J95" s="355"/>
      <c r="K95" s="356"/>
    </row>
    <row r="96" spans="1:25">
      <c r="A96" s="240">
        <v>42063</v>
      </c>
      <c r="B96" s="355">
        <v>7083</v>
      </c>
      <c r="C96" s="355">
        <v>15965</v>
      </c>
      <c r="D96" s="355">
        <v>1466</v>
      </c>
      <c r="E96" s="355">
        <v>1445</v>
      </c>
      <c r="F96" s="355">
        <v>2613</v>
      </c>
      <c r="G96" s="355"/>
      <c r="H96" s="355"/>
      <c r="I96" s="355"/>
      <c r="J96" s="355"/>
      <c r="K96" s="356"/>
    </row>
    <row r="97" spans="1:25">
      <c r="A97" s="240">
        <v>42094</v>
      </c>
      <c r="B97" s="355">
        <v>7117</v>
      </c>
      <c r="C97" s="355">
        <v>15897</v>
      </c>
      <c r="D97" s="355">
        <v>1390</v>
      </c>
      <c r="E97" s="355">
        <v>1474</v>
      </c>
      <c r="F97" s="355">
        <v>2617</v>
      </c>
      <c r="G97" s="355"/>
      <c r="H97" s="355"/>
      <c r="I97" s="355"/>
      <c r="J97" s="355"/>
      <c r="K97" s="356"/>
    </row>
    <row r="98" spans="1:25">
      <c r="A98" s="240">
        <v>42124</v>
      </c>
      <c r="B98" s="355">
        <v>7082</v>
      </c>
      <c r="C98" s="355">
        <v>15978</v>
      </c>
      <c r="D98" s="355">
        <v>1389</v>
      </c>
      <c r="E98" s="355">
        <v>1461</v>
      </c>
      <c r="F98" s="355">
        <v>2678</v>
      </c>
      <c r="G98" s="355"/>
      <c r="H98" s="355"/>
      <c r="I98" s="355"/>
      <c r="J98" s="355"/>
      <c r="K98" s="356"/>
    </row>
    <row r="99" spans="1:25">
      <c r="A99" s="240">
        <v>42155</v>
      </c>
      <c r="B99" s="355">
        <v>7166</v>
      </c>
      <c r="C99" s="355">
        <v>15855</v>
      </c>
      <c r="D99" s="355">
        <v>1402</v>
      </c>
      <c r="E99" s="355">
        <v>1448</v>
      </c>
      <c r="F99" s="355">
        <v>2656</v>
      </c>
      <c r="G99" s="355"/>
      <c r="H99" s="355"/>
      <c r="I99" s="355"/>
      <c r="J99" s="355"/>
      <c r="K99" s="356"/>
    </row>
    <row r="100" spans="1:25" s="357" customFormat="1">
      <c r="A100" s="240">
        <v>42185</v>
      </c>
      <c r="B100" s="355">
        <v>7288</v>
      </c>
      <c r="C100" s="355">
        <v>15703</v>
      </c>
      <c r="D100" s="355">
        <v>1476</v>
      </c>
      <c r="E100" s="355">
        <v>1530</v>
      </c>
      <c r="F100" s="355">
        <v>2688</v>
      </c>
      <c r="G100" s="355"/>
      <c r="H100" s="355"/>
      <c r="I100" s="355"/>
      <c r="J100" s="355"/>
      <c r="K100" s="356"/>
      <c r="L100" s="238"/>
      <c r="M100" s="304"/>
      <c r="N100" s="305"/>
      <c r="O100" s="305"/>
      <c r="P100" s="305"/>
      <c r="Q100" s="305"/>
      <c r="R100" s="305"/>
      <c r="S100" s="305"/>
      <c r="T100" s="305"/>
      <c r="U100" s="305"/>
      <c r="V100" s="305"/>
      <c r="W100" s="305"/>
      <c r="X100" s="369"/>
      <c r="Y100" s="369"/>
    </row>
    <row r="101" spans="1:25" s="357" customFormat="1">
      <c r="A101" s="240">
        <v>42216</v>
      </c>
      <c r="B101" s="355">
        <v>7361</v>
      </c>
      <c r="C101" s="355">
        <v>15548</v>
      </c>
      <c r="D101" s="355">
        <v>1596</v>
      </c>
      <c r="E101" s="355">
        <v>1651</v>
      </c>
      <c r="F101" s="355">
        <v>2719</v>
      </c>
      <c r="G101" s="355"/>
      <c r="H101" s="355"/>
      <c r="I101" s="355"/>
      <c r="J101" s="355"/>
      <c r="K101" s="356"/>
      <c r="L101" s="238"/>
      <c r="M101" s="304"/>
      <c r="N101" s="305"/>
      <c r="O101" s="305"/>
      <c r="P101" s="305"/>
      <c r="Q101" s="305"/>
      <c r="R101" s="305"/>
      <c r="S101" s="305"/>
      <c r="T101" s="305"/>
      <c r="U101" s="305"/>
      <c r="V101" s="305"/>
      <c r="W101" s="305"/>
      <c r="X101" s="369"/>
      <c r="Y101" s="369"/>
    </row>
    <row r="102" spans="1:25">
      <c r="A102" s="240">
        <v>42247</v>
      </c>
      <c r="B102" s="355">
        <v>7333</v>
      </c>
      <c r="C102" s="355">
        <v>15207</v>
      </c>
      <c r="D102" s="355">
        <v>1643</v>
      </c>
      <c r="E102" s="355">
        <v>1699</v>
      </c>
      <c r="F102" s="355">
        <v>2743</v>
      </c>
      <c r="G102" s="355"/>
      <c r="H102" s="355"/>
      <c r="I102" s="355"/>
      <c r="J102" s="355"/>
      <c r="K102" s="356"/>
    </row>
    <row r="103" spans="1:25">
      <c r="A103" s="240">
        <v>42277</v>
      </c>
      <c r="B103" s="355">
        <v>7478</v>
      </c>
      <c r="C103" s="355">
        <v>15216</v>
      </c>
      <c r="D103" s="355">
        <v>1681</v>
      </c>
      <c r="E103" s="355">
        <v>1760</v>
      </c>
      <c r="F103" s="355">
        <v>2822</v>
      </c>
      <c r="G103" s="355"/>
      <c r="H103" s="355"/>
      <c r="I103" s="355"/>
      <c r="J103" s="355"/>
      <c r="K103" s="356"/>
    </row>
    <row r="104" spans="1:25">
      <c r="A104" s="240">
        <v>42308</v>
      </c>
      <c r="B104" s="355">
        <v>7640</v>
      </c>
      <c r="C104" s="355">
        <v>15143</v>
      </c>
      <c r="D104" s="355">
        <v>1727</v>
      </c>
      <c r="E104" s="355">
        <v>1788</v>
      </c>
      <c r="F104" s="355">
        <v>2854</v>
      </c>
      <c r="G104" s="355"/>
      <c r="H104" s="355"/>
      <c r="I104" s="355"/>
      <c r="J104" s="355"/>
      <c r="K104" s="356"/>
      <c r="M104" s="238"/>
      <c r="N104" s="371"/>
      <c r="O104" s="371"/>
      <c r="P104" s="371"/>
      <c r="Q104" s="371"/>
      <c r="R104" s="371"/>
      <c r="S104" s="371"/>
      <c r="T104" s="371"/>
      <c r="U104" s="371"/>
      <c r="V104" s="371"/>
      <c r="W104" s="371"/>
      <c r="X104" s="372"/>
      <c r="Y104" s="372"/>
    </row>
    <row r="105" spans="1:25">
      <c r="A105" s="240">
        <v>42338</v>
      </c>
      <c r="B105" s="355">
        <v>7814</v>
      </c>
      <c r="C105" s="355">
        <v>14907</v>
      </c>
      <c r="D105" s="355">
        <v>1735</v>
      </c>
      <c r="E105" s="355">
        <v>1762</v>
      </c>
      <c r="F105" s="355">
        <v>2877</v>
      </c>
      <c r="G105" s="355"/>
      <c r="H105" s="355"/>
      <c r="I105" s="355"/>
      <c r="J105" s="355"/>
      <c r="K105" s="356"/>
      <c r="M105" s="238"/>
      <c r="N105" s="371"/>
      <c r="O105" s="371"/>
      <c r="P105" s="371"/>
      <c r="Q105" s="371"/>
      <c r="R105" s="371"/>
      <c r="S105" s="371"/>
      <c r="T105" s="371"/>
      <c r="U105" s="371"/>
      <c r="V105" s="371"/>
      <c r="W105" s="371"/>
      <c r="X105" s="372"/>
      <c r="Y105" s="372"/>
    </row>
    <row r="106" spans="1:25">
      <c r="A106" s="240">
        <v>42369</v>
      </c>
      <c r="B106" s="355">
        <v>7631</v>
      </c>
      <c r="C106" s="355">
        <v>14678</v>
      </c>
      <c r="D106" s="355">
        <v>1698</v>
      </c>
      <c r="E106" s="355">
        <v>1603</v>
      </c>
      <c r="F106" s="355">
        <v>2901</v>
      </c>
      <c r="G106" s="355"/>
      <c r="H106" s="355"/>
      <c r="I106" s="355"/>
      <c r="J106" s="355"/>
      <c r="K106" s="356"/>
    </row>
    <row r="107" spans="1:25">
      <c r="A107" s="240">
        <v>42400</v>
      </c>
      <c r="B107" s="355">
        <v>7585</v>
      </c>
      <c r="C107" s="355">
        <v>14741</v>
      </c>
      <c r="D107" s="355">
        <v>1590</v>
      </c>
      <c r="E107" s="355">
        <v>1491</v>
      </c>
      <c r="F107" s="355">
        <v>2922</v>
      </c>
      <c r="G107" s="355"/>
      <c r="H107" s="355"/>
      <c r="I107" s="355"/>
      <c r="J107" s="355"/>
      <c r="K107" s="356"/>
    </row>
    <row r="108" spans="1:25">
      <c r="A108" s="240">
        <v>42429</v>
      </c>
      <c r="B108" s="355">
        <v>7566</v>
      </c>
      <c r="C108" s="355">
        <v>14922</v>
      </c>
      <c r="D108" s="355">
        <v>1535</v>
      </c>
      <c r="E108" s="355">
        <v>1380</v>
      </c>
      <c r="F108" s="355">
        <v>2923</v>
      </c>
      <c r="G108" s="355"/>
      <c r="H108" s="355"/>
      <c r="I108" s="355"/>
      <c r="J108" s="355"/>
      <c r="K108" s="356"/>
    </row>
    <row r="109" spans="1:25">
      <c r="A109" s="240">
        <v>42460</v>
      </c>
      <c r="B109" s="355">
        <v>7492</v>
      </c>
      <c r="C109" s="355">
        <v>15030</v>
      </c>
      <c r="D109" s="355">
        <v>1533</v>
      </c>
      <c r="E109" s="355">
        <v>1413</v>
      </c>
      <c r="F109" s="355">
        <v>2891</v>
      </c>
      <c r="G109" s="355"/>
      <c r="H109" s="355"/>
      <c r="I109" s="355"/>
      <c r="J109" s="355"/>
      <c r="K109" s="356"/>
    </row>
    <row r="110" spans="1:25">
      <c r="A110" s="240">
        <v>42490</v>
      </c>
      <c r="B110" s="355">
        <v>7601</v>
      </c>
      <c r="C110" s="355">
        <v>14920</v>
      </c>
      <c r="D110" s="355">
        <v>1535</v>
      </c>
      <c r="E110" s="355">
        <v>1459</v>
      </c>
      <c r="F110" s="355">
        <v>2876</v>
      </c>
      <c r="G110" s="355"/>
      <c r="H110" s="355"/>
      <c r="I110" s="355"/>
      <c r="J110" s="355"/>
      <c r="K110" s="356"/>
    </row>
    <row r="111" spans="1:25">
      <c r="A111" s="240">
        <v>42521</v>
      </c>
      <c r="B111" s="355">
        <v>7773</v>
      </c>
      <c r="C111" s="355">
        <v>14937</v>
      </c>
      <c r="D111" s="355">
        <v>1565</v>
      </c>
      <c r="E111" s="355">
        <v>1560</v>
      </c>
      <c r="F111" s="355">
        <v>2919</v>
      </c>
      <c r="G111" s="355"/>
      <c r="H111" s="355"/>
      <c r="I111" s="355"/>
      <c r="J111" s="355"/>
      <c r="K111" s="356"/>
    </row>
    <row r="112" spans="1:25">
      <c r="A112" s="240">
        <v>42551</v>
      </c>
      <c r="B112" s="355">
        <v>7895</v>
      </c>
      <c r="C112" s="355">
        <v>14922</v>
      </c>
      <c r="D112" s="355">
        <v>1603</v>
      </c>
      <c r="E112" s="355">
        <v>1629</v>
      </c>
      <c r="F112" s="355">
        <v>2953</v>
      </c>
      <c r="G112" s="355"/>
      <c r="H112" s="355"/>
      <c r="I112" s="355"/>
      <c r="J112" s="355"/>
      <c r="K112" s="356"/>
    </row>
    <row r="113" spans="1:11">
      <c r="A113" s="240">
        <v>42582</v>
      </c>
      <c r="B113" s="355">
        <v>7883</v>
      </c>
      <c r="C113" s="355">
        <v>14784</v>
      </c>
      <c r="D113" s="355">
        <v>1638</v>
      </c>
      <c r="E113" s="355">
        <v>1628</v>
      </c>
      <c r="F113" s="355">
        <v>2959</v>
      </c>
      <c r="G113" s="355"/>
      <c r="H113" s="355"/>
      <c r="I113" s="355"/>
      <c r="J113" s="355"/>
      <c r="K113" s="356"/>
    </row>
    <row r="114" spans="1:11">
      <c r="A114" s="240">
        <v>42613</v>
      </c>
      <c r="B114" s="355">
        <v>7959</v>
      </c>
      <c r="C114" s="355">
        <v>14676</v>
      </c>
      <c r="D114" s="355">
        <v>1674</v>
      </c>
      <c r="E114" s="355">
        <v>1625</v>
      </c>
      <c r="F114" s="355">
        <v>3005</v>
      </c>
      <c r="G114" s="355"/>
      <c r="H114" s="355"/>
      <c r="I114" s="355"/>
      <c r="J114" s="355"/>
      <c r="K114" s="356"/>
    </row>
    <row r="115" spans="1:11">
      <c r="A115" s="240">
        <v>42643</v>
      </c>
      <c r="B115" s="355">
        <v>8097</v>
      </c>
      <c r="C115" s="355">
        <v>14571</v>
      </c>
      <c r="D115" s="355">
        <v>1727</v>
      </c>
      <c r="E115" s="355">
        <v>1600</v>
      </c>
      <c r="F115" s="355">
        <v>3007</v>
      </c>
      <c r="G115" s="355"/>
      <c r="H115" s="355"/>
      <c r="I115" s="355"/>
      <c r="J115" s="355"/>
      <c r="K115" s="356"/>
    </row>
    <row r="116" spans="1:11">
      <c r="A116" s="240">
        <v>42674</v>
      </c>
      <c r="B116" s="355">
        <v>8132</v>
      </c>
      <c r="C116" s="355">
        <v>14445</v>
      </c>
      <c r="D116" s="355">
        <v>1703</v>
      </c>
      <c r="E116" s="355">
        <v>1571</v>
      </c>
      <c r="F116" s="355">
        <v>3082</v>
      </c>
      <c r="G116" s="355">
        <v>8136</v>
      </c>
      <c r="H116" s="355">
        <v>14544.666666666666</v>
      </c>
      <c r="I116" s="355">
        <v>1695</v>
      </c>
      <c r="J116" s="355">
        <v>1607</v>
      </c>
      <c r="K116" s="356">
        <v>3050</v>
      </c>
    </row>
    <row r="117" spans="1:11">
      <c r="A117" s="240">
        <v>42704</v>
      </c>
      <c r="B117" s="355">
        <v>8198</v>
      </c>
      <c r="C117" s="355">
        <v>14403</v>
      </c>
      <c r="D117" s="355">
        <v>1694</v>
      </c>
      <c r="E117" s="355">
        <v>1523</v>
      </c>
      <c r="F117" s="355">
        <v>3161</v>
      </c>
      <c r="G117" s="355">
        <v>8343</v>
      </c>
      <c r="H117" s="355">
        <v>14640.142857142857</v>
      </c>
      <c r="I117" s="355">
        <v>1718</v>
      </c>
      <c r="J117" s="355">
        <v>1650</v>
      </c>
      <c r="K117" s="356">
        <v>3064</v>
      </c>
    </row>
    <row r="118" spans="1:11">
      <c r="A118" s="240">
        <v>42735</v>
      </c>
      <c r="B118" s="355">
        <v>8043</v>
      </c>
      <c r="C118" s="355">
        <v>14218</v>
      </c>
      <c r="D118" s="355">
        <v>1638</v>
      </c>
      <c r="E118" s="355">
        <v>1442</v>
      </c>
      <c r="F118" s="355">
        <v>3127</v>
      </c>
      <c r="G118" s="355">
        <v>8162</v>
      </c>
      <c r="H118" s="355">
        <v>14726.875</v>
      </c>
      <c r="I118" s="355">
        <v>1769</v>
      </c>
      <c r="J118" s="355">
        <v>1616</v>
      </c>
      <c r="K118" s="356">
        <v>3066</v>
      </c>
    </row>
    <row r="119" spans="1:11">
      <c r="A119" s="240">
        <v>42766</v>
      </c>
      <c r="B119" s="238"/>
      <c r="C119" s="238"/>
      <c r="D119" s="238"/>
      <c r="E119" s="238"/>
      <c r="F119" s="238"/>
      <c r="G119" s="355">
        <v>8028</v>
      </c>
      <c r="H119" s="355">
        <v>14808.888888888889</v>
      </c>
      <c r="I119" s="355">
        <v>1651</v>
      </c>
      <c r="J119" s="355">
        <v>1466</v>
      </c>
      <c r="K119" s="356">
        <v>3057</v>
      </c>
    </row>
    <row r="120" spans="1:11">
      <c r="A120" s="240">
        <v>42794</v>
      </c>
      <c r="B120" s="238"/>
      <c r="C120" s="238"/>
      <c r="D120" s="238"/>
      <c r="E120" s="238"/>
      <c r="F120" s="238"/>
      <c r="G120" s="355">
        <v>8009</v>
      </c>
      <c r="H120" s="355">
        <v>14914.1</v>
      </c>
      <c r="I120" s="355">
        <v>1622</v>
      </c>
      <c r="J120" s="355">
        <v>1496</v>
      </c>
      <c r="K120" s="356">
        <v>3088</v>
      </c>
    </row>
    <row r="121" spans="1:11">
      <c r="A121" s="240">
        <v>42825</v>
      </c>
      <c r="B121" s="238"/>
      <c r="C121" s="238"/>
      <c r="D121" s="238"/>
      <c r="E121" s="238"/>
      <c r="F121" s="238"/>
      <c r="G121" s="355">
        <v>8167</v>
      </c>
      <c r="H121" s="355">
        <v>15078.9</v>
      </c>
      <c r="I121" s="355">
        <v>1628</v>
      </c>
      <c r="J121" s="355">
        <v>1445</v>
      </c>
      <c r="K121" s="356">
        <v>3108</v>
      </c>
    </row>
    <row r="122" spans="1:11">
      <c r="A122" s="240">
        <v>42855</v>
      </c>
      <c r="B122" s="238"/>
      <c r="C122" s="238"/>
      <c r="D122" s="238"/>
      <c r="E122" s="238"/>
      <c r="F122" s="238"/>
      <c r="G122" s="355">
        <v>8173</v>
      </c>
      <c r="H122" s="355">
        <v>15148.7</v>
      </c>
      <c r="I122" s="355">
        <v>1591</v>
      </c>
      <c r="J122" s="355">
        <v>1444</v>
      </c>
      <c r="K122" s="356">
        <v>3125</v>
      </c>
    </row>
    <row r="123" spans="1:11">
      <c r="A123" s="240">
        <v>42886</v>
      </c>
      <c r="B123" s="238"/>
      <c r="C123" s="238"/>
      <c r="D123" s="238"/>
      <c r="E123" s="238"/>
      <c r="F123" s="238"/>
      <c r="G123" s="355">
        <v>8381</v>
      </c>
      <c r="H123" s="355">
        <v>15259.1</v>
      </c>
      <c r="I123" s="355">
        <v>1588</v>
      </c>
      <c r="J123" s="355">
        <v>1606</v>
      </c>
      <c r="K123" s="356">
        <v>3164</v>
      </c>
    </row>
    <row r="124" spans="1:11">
      <c r="A124" s="240">
        <v>42916</v>
      </c>
      <c r="B124" s="238"/>
      <c r="C124" s="238"/>
      <c r="D124" s="238"/>
      <c r="E124" s="238"/>
      <c r="F124" s="238"/>
      <c r="G124" s="355">
        <v>8533</v>
      </c>
      <c r="H124" s="355">
        <v>15344.5</v>
      </c>
      <c r="I124" s="355">
        <v>1534</v>
      </c>
      <c r="J124" s="355">
        <v>1666</v>
      </c>
      <c r="K124" s="356">
        <v>3198</v>
      </c>
    </row>
    <row r="125" spans="1:11">
      <c r="A125" s="240">
        <v>42947</v>
      </c>
      <c r="B125" s="238"/>
      <c r="C125" s="238"/>
      <c r="D125" s="238"/>
      <c r="E125" s="238"/>
      <c r="F125" s="238"/>
      <c r="G125" s="355">
        <v>8632</v>
      </c>
      <c r="H125" s="355">
        <v>15349.1</v>
      </c>
      <c r="I125" s="355">
        <v>1638</v>
      </c>
      <c r="J125" s="355">
        <v>1640</v>
      </c>
      <c r="K125" s="356">
        <v>3225</v>
      </c>
    </row>
    <row r="126" spans="1:11">
      <c r="A126" s="240">
        <v>42978</v>
      </c>
      <c r="B126" s="238"/>
      <c r="C126" s="238"/>
      <c r="D126" s="238"/>
      <c r="E126" s="238"/>
      <c r="F126" s="238"/>
      <c r="G126" s="355">
        <v>8543</v>
      </c>
      <c r="H126" s="355">
        <v>15322.1</v>
      </c>
      <c r="I126" s="355">
        <v>1693</v>
      </c>
      <c r="J126" s="355">
        <v>1586</v>
      </c>
      <c r="K126" s="356">
        <v>3225</v>
      </c>
    </row>
    <row r="127" spans="1:11">
      <c r="A127" s="240">
        <v>43008</v>
      </c>
      <c r="B127" s="238"/>
      <c r="C127" s="238"/>
      <c r="D127" s="238"/>
      <c r="E127" s="238"/>
      <c r="F127" s="238"/>
      <c r="G127" s="355">
        <v>8647</v>
      </c>
      <c r="H127" s="355">
        <v>15287.4</v>
      </c>
      <c r="I127" s="355">
        <v>1721</v>
      </c>
      <c r="J127" s="355">
        <v>1618</v>
      </c>
      <c r="K127" s="356">
        <v>3231</v>
      </c>
    </row>
    <row r="128" spans="1:11">
      <c r="A128" s="240">
        <v>43039</v>
      </c>
      <c r="B128" s="238"/>
      <c r="C128" s="238"/>
      <c r="D128" s="238"/>
      <c r="E128" s="238"/>
      <c r="F128" s="238"/>
      <c r="G128" s="355">
        <v>8689</v>
      </c>
      <c r="H128" s="355">
        <v>15269.2</v>
      </c>
      <c r="I128" s="355">
        <v>1716</v>
      </c>
      <c r="J128" s="355">
        <v>1643</v>
      </c>
      <c r="K128" s="356">
        <v>3224</v>
      </c>
    </row>
    <row r="129" spans="1:11">
      <c r="A129" s="240">
        <v>43069</v>
      </c>
      <c r="B129" s="238"/>
      <c r="C129" s="238"/>
      <c r="D129" s="238"/>
      <c r="E129" s="238"/>
      <c r="F129" s="238"/>
      <c r="G129" s="355">
        <v>8823</v>
      </c>
      <c r="H129" s="355">
        <v>15257</v>
      </c>
      <c r="I129" s="355">
        <v>1746</v>
      </c>
      <c r="J129" s="355">
        <v>1655</v>
      </c>
      <c r="K129" s="356">
        <v>3228</v>
      </c>
    </row>
    <row r="130" spans="1:11">
      <c r="A130" s="240">
        <v>43100</v>
      </c>
      <c r="B130" s="238"/>
      <c r="C130" s="238"/>
      <c r="D130" s="238"/>
      <c r="E130" s="238"/>
      <c r="F130" s="238"/>
      <c r="G130" s="355">
        <v>8587</v>
      </c>
      <c r="H130" s="355">
        <v>15220.6</v>
      </c>
      <c r="I130" s="355">
        <v>1788</v>
      </c>
      <c r="J130" s="355">
        <v>1690</v>
      </c>
      <c r="K130" s="356">
        <v>3233</v>
      </c>
    </row>
    <row r="131" spans="1:11">
      <c r="A131" s="240">
        <v>43131</v>
      </c>
      <c r="B131" s="238"/>
      <c r="C131" s="238"/>
      <c r="D131" s="238"/>
      <c r="E131" s="238"/>
      <c r="F131" s="238"/>
      <c r="G131" s="355">
        <v>8467</v>
      </c>
      <c r="H131" s="355">
        <v>15145</v>
      </c>
      <c r="I131" s="355">
        <v>1658</v>
      </c>
      <c r="J131" s="355">
        <v>1459</v>
      </c>
      <c r="K131" s="356">
        <v>3229</v>
      </c>
    </row>
    <row r="132" spans="1:11">
      <c r="A132" s="240">
        <v>43159</v>
      </c>
      <c r="B132" s="238"/>
      <c r="C132" s="238"/>
      <c r="D132" s="238"/>
      <c r="E132" s="238"/>
      <c r="F132" s="238"/>
      <c r="G132" s="355">
        <v>8402</v>
      </c>
      <c r="H132" s="355">
        <v>15206.9</v>
      </c>
      <c r="I132" s="355">
        <v>1628</v>
      </c>
      <c r="J132" s="355">
        <v>1449</v>
      </c>
      <c r="K132" s="356">
        <v>3244</v>
      </c>
    </row>
    <row r="133" spans="1:11">
      <c r="A133" s="240">
        <v>43190</v>
      </c>
      <c r="B133" s="238"/>
      <c r="C133" s="238"/>
      <c r="D133" s="238"/>
      <c r="E133" s="238"/>
      <c r="F133" s="238"/>
      <c r="G133" s="355">
        <v>8474</v>
      </c>
      <c r="H133" s="355">
        <v>15327.2</v>
      </c>
      <c r="I133" s="355">
        <v>1642</v>
      </c>
      <c r="J133" s="355">
        <v>1377</v>
      </c>
      <c r="K133" s="356">
        <v>3253</v>
      </c>
    </row>
    <row r="134" spans="1:11">
      <c r="A134" s="240">
        <v>43220</v>
      </c>
      <c r="B134" s="238"/>
      <c r="C134" s="238"/>
      <c r="D134" s="238"/>
      <c r="E134" s="238"/>
      <c r="F134" s="238"/>
      <c r="G134" s="355">
        <v>8422</v>
      </c>
      <c r="H134" s="355">
        <v>15378.3</v>
      </c>
      <c r="I134" s="355">
        <v>1603</v>
      </c>
      <c r="J134" s="355">
        <v>1331</v>
      </c>
      <c r="K134" s="356">
        <v>3272</v>
      </c>
    </row>
    <row r="135" spans="1:11">
      <c r="A135" s="240">
        <v>43251</v>
      </c>
      <c r="B135" s="238"/>
      <c r="C135" s="238"/>
      <c r="D135" s="238"/>
      <c r="E135" s="238"/>
      <c r="F135" s="238"/>
      <c r="G135" s="355">
        <v>8582</v>
      </c>
      <c r="H135" s="355">
        <v>15461.7</v>
      </c>
      <c r="I135" s="355">
        <v>1598</v>
      </c>
      <c r="J135" s="355">
        <v>1466</v>
      </c>
      <c r="K135" s="356">
        <v>3277</v>
      </c>
    </row>
    <row r="136" spans="1:11">
      <c r="A136" s="240">
        <v>43281</v>
      </c>
      <c r="B136" s="238"/>
      <c r="C136" s="238"/>
      <c r="D136" s="238"/>
      <c r="E136" s="238"/>
      <c r="F136" s="238"/>
      <c r="G136" s="355">
        <v>8687</v>
      </c>
      <c r="H136" s="355">
        <v>15543.3</v>
      </c>
      <c r="I136" s="355">
        <v>1547</v>
      </c>
      <c r="J136" s="355">
        <v>1539</v>
      </c>
      <c r="K136" s="356">
        <v>3278</v>
      </c>
    </row>
    <row r="137" spans="1:11">
      <c r="A137" s="358">
        <v>43282</v>
      </c>
      <c r="B137" s="238"/>
      <c r="C137" s="238"/>
      <c r="D137" s="238"/>
      <c r="E137" s="238"/>
      <c r="F137" s="238"/>
      <c r="G137" s="355">
        <v>8775</v>
      </c>
      <c r="H137" s="355">
        <v>15560.1</v>
      </c>
      <c r="I137" s="355">
        <v>1650</v>
      </c>
      <c r="J137" s="355">
        <v>1550</v>
      </c>
      <c r="K137" s="356">
        <v>3272</v>
      </c>
    </row>
    <row r="138" spans="1:11">
      <c r="A138" s="358">
        <v>43313</v>
      </c>
      <c r="B138" s="238"/>
      <c r="C138" s="238"/>
      <c r="D138" s="238"/>
      <c r="E138" s="238"/>
      <c r="F138" s="238"/>
      <c r="G138" s="355">
        <v>8685</v>
      </c>
      <c r="H138" s="355">
        <v>15533.9</v>
      </c>
      <c r="I138" s="355">
        <v>1706</v>
      </c>
      <c r="J138" s="355">
        <v>1550</v>
      </c>
      <c r="K138" s="356">
        <v>3279</v>
      </c>
    </row>
    <row r="139" spans="1:11">
      <c r="A139" s="358">
        <v>43344</v>
      </c>
      <c r="B139" s="238"/>
      <c r="C139" s="238"/>
      <c r="D139" s="238"/>
      <c r="E139" s="238"/>
      <c r="F139" s="238"/>
      <c r="G139" s="355">
        <v>8780</v>
      </c>
      <c r="H139" s="355">
        <v>15520</v>
      </c>
      <c r="I139" s="355">
        <v>1736</v>
      </c>
      <c r="J139" s="355">
        <v>1615</v>
      </c>
      <c r="K139" s="356">
        <v>3285</v>
      </c>
    </row>
    <row r="140" spans="1:11">
      <c r="A140" s="358">
        <v>43374</v>
      </c>
      <c r="B140" s="238"/>
      <c r="C140" s="238"/>
      <c r="D140" s="238"/>
      <c r="E140" s="238"/>
      <c r="F140" s="238"/>
      <c r="G140" s="355">
        <v>8830</v>
      </c>
      <c r="H140" s="355">
        <v>15517.1</v>
      </c>
      <c r="I140" s="355">
        <v>1731</v>
      </c>
      <c r="J140" s="355">
        <v>1643</v>
      </c>
      <c r="K140" s="356">
        <v>3292</v>
      </c>
    </row>
    <row r="141" spans="1:11">
      <c r="A141" s="358">
        <v>43405</v>
      </c>
      <c r="B141" s="238"/>
      <c r="C141" s="238"/>
      <c r="D141" s="238"/>
      <c r="E141" s="238"/>
      <c r="F141" s="238"/>
      <c r="G141" s="355">
        <v>8962</v>
      </c>
      <c r="H141" s="355">
        <v>15534.7</v>
      </c>
      <c r="I141" s="355">
        <v>1762</v>
      </c>
      <c r="J141" s="355">
        <v>1655</v>
      </c>
      <c r="K141" s="356">
        <v>3301</v>
      </c>
    </row>
    <row r="142" spans="1:11">
      <c r="A142" s="358">
        <v>43435</v>
      </c>
      <c r="B142" s="238"/>
      <c r="C142" s="238"/>
      <c r="D142" s="238"/>
      <c r="E142" s="238"/>
      <c r="F142" s="238"/>
      <c r="G142" s="355">
        <v>8724</v>
      </c>
      <c r="H142" s="355">
        <v>15519.4</v>
      </c>
      <c r="I142" s="355">
        <v>1805</v>
      </c>
      <c r="J142" s="355">
        <v>1690</v>
      </c>
      <c r="K142" s="356">
        <v>3304</v>
      </c>
    </row>
    <row r="143" spans="1:11">
      <c r="A143" s="358">
        <v>43466</v>
      </c>
      <c r="B143" s="238"/>
      <c r="C143" s="238"/>
      <c r="D143" s="238"/>
      <c r="E143" s="238"/>
      <c r="F143" s="238"/>
      <c r="G143" s="355">
        <v>8610</v>
      </c>
      <c r="H143" s="355">
        <v>15453.9</v>
      </c>
      <c r="I143" s="355">
        <v>1675</v>
      </c>
      <c r="J143" s="355">
        <v>1445</v>
      </c>
      <c r="K143" s="356">
        <v>3306</v>
      </c>
    </row>
    <row r="144" spans="1:11">
      <c r="A144" s="358">
        <v>43497</v>
      </c>
      <c r="B144" s="238"/>
      <c r="C144" s="238"/>
      <c r="D144" s="238"/>
      <c r="E144" s="238"/>
      <c r="F144" s="238"/>
      <c r="G144" s="355">
        <v>8542</v>
      </c>
      <c r="H144" s="355">
        <v>15507.6</v>
      </c>
      <c r="I144" s="355">
        <v>1646</v>
      </c>
      <c r="J144" s="355">
        <v>1449</v>
      </c>
      <c r="K144" s="356">
        <v>3319</v>
      </c>
    </row>
    <row r="145" spans="1:11">
      <c r="A145" s="358">
        <v>43525</v>
      </c>
      <c r="B145" s="238"/>
      <c r="C145" s="238"/>
      <c r="D145" s="238"/>
      <c r="E145" s="238"/>
      <c r="F145" s="238"/>
      <c r="G145" s="355">
        <v>8616</v>
      </c>
      <c r="H145" s="355">
        <v>15631.7</v>
      </c>
      <c r="I145" s="355">
        <v>1661</v>
      </c>
      <c r="J145" s="355">
        <v>1377</v>
      </c>
      <c r="K145" s="356">
        <v>3320</v>
      </c>
    </row>
    <row r="146" spans="1:11">
      <c r="A146" s="358">
        <v>43556</v>
      </c>
      <c r="B146" s="238"/>
      <c r="C146" s="238"/>
      <c r="D146" s="238"/>
      <c r="E146" s="238"/>
      <c r="F146" s="238"/>
      <c r="G146" s="355">
        <v>8565</v>
      </c>
      <c r="H146" s="355">
        <v>15687.5</v>
      </c>
      <c r="I146" s="355">
        <v>1621</v>
      </c>
      <c r="J146" s="355">
        <v>1331</v>
      </c>
      <c r="K146" s="356">
        <v>3316</v>
      </c>
    </row>
    <row r="147" spans="1:11">
      <c r="A147" s="358">
        <v>43586</v>
      </c>
      <c r="B147" s="238"/>
      <c r="C147" s="238"/>
      <c r="D147" s="238"/>
      <c r="E147" s="238"/>
      <c r="F147" s="238"/>
      <c r="G147" s="355">
        <v>8726</v>
      </c>
      <c r="H147" s="355">
        <v>15757.7</v>
      </c>
      <c r="I147" s="355">
        <v>1616</v>
      </c>
      <c r="J147" s="355">
        <v>1466</v>
      </c>
      <c r="K147" s="356">
        <v>3324</v>
      </c>
    </row>
    <row r="148" spans="1:11">
      <c r="A148" s="358">
        <v>43617</v>
      </c>
      <c r="B148" s="238"/>
      <c r="C148" s="238"/>
      <c r="D148" s="238"/>
      <c r="E148" s="238"/>
      <c r="F148" s="238"/>
      <c r="G148" s="355">
        <v>8832</v>
      </c>
      <c r="H148" s="355">
        <v>15837.2</v>
      </c>
      <c r="I148" s="355">
        <v>1565</v>
      </c>
      <c r="J148" s="355">
        <v>1539</v>
      </c>
      <c r="K148" s="356">
        <v>3331</v>
      </c>
    </row>
    <row r="149" spans="1:11">
      <c r="A149" s="358">
        <v>43647</v>
      </c>
      <c r="B149" s="238"/>
      <c r="C149" s="238"/>
      <c r="D149" s="238"/>
      <c r="E149" s="238"/>
      <c r="F149" s="238"/>
      <c r="G149" s="355">
        <v>8921</v>
      </c>
      <c r="H149" s="355">
        <v>15837.2</v>
      </c>
      <c r="I149" s="355">
        <v>1668</v>
      </c>
      <c r="J149" s="355">
        <v>1550</v>
      </c>
      <c r="K149" s="356">
        <v>3339</v>
      </c>
    </row>
    <row r="150" spans="1:11">
      <c r="A150" s="358">
        <v>43678</v>
      </c>
      <c r="B150" s="238"/>
      <c r="C150" s="238"/>
      <c r="D150" s="238"/>
      <c r="E150" s="238"/>
      <c r="F150" s="238"/>
      <c r="G150" s="355">
        <v>8827</v>
      </c>
      <c r="H150" s="355">
        <v>15797.3</v>
      </c>
      <c r="I150" s="355">
        <v>1724</v>
      </c>
      <c r="J150" s="355">
        <v>1550</v>
      </c>
      <c r="K150" s="356">
        <v>3348</v>
      </c>
    </row>
    <row r="151" spans="1:11">
      <c r="A151" s="358">
        <v>43709</v>
      </c>
      <c r="B151" s="238"/>
      <c r="C151" s="238"/>
      <c r="D151" s="238"/>
      <c r="E151" s="238"/>
      <c r="F151" s="238"/>
      <c r="G151" s="355">
        <v>8919</v>
      </c>
      <c r="H151" s="355">
        <v>15763.5</v>
      </c>
      <c r="I151" s="355">
        <v>1753</v>
      </c>
      <c r="J151" s="355">
        <v>1615</v>
      </c>
      <c r="K151" s="356">
        <v>3352</v>
      </c>
    </row>
    <row r="152" spans="1:11">
      <c r="A152" s="358">
        <v>43739</v>
      </c>
      <c r="B152" s="238"/>
      <c r="C152" s="238"/>
      <c r="D152" s="238"/>
      <c r="E152" s="238"/>
      <c r="F152" s="238"/>
      <c r="G152" s="355">
        <v>8968</v>
      </c>
      <c r="H152" s="355">
        <v>15748.9</v>
      </c>
      <c r="I152" s="355">
        <v>1748</v>
      </c>
      <c r="J152" s="355">
        <v>1643</v>
      </c>
      <c r="K152" s="356">
        <v>3357</v>
      </c>
    </row>
    <row r="153" spans="1:11">
      <c r="A153" s="358">
        <v>43770</v>
      </c>
      <c r="B153" s="238"/>
      <c r="C153" s="238"/>
      <c r="D153" s="238"/>
      <c r="E153" s="238"/>
      <c r="F153" s="238"/>
      <c r="G153" s="355">
        <v>9101</v>
      </c>
      <c r="H153" s="355">
        <v>15749.7</v>
      </c>
      <c r="I153" s="355">
        <v>1779</v>
      </c>
      <c r="J153" s="355">
        <v>1655</v>
      </c>
      <c r="K153" s="356">
        <v>3363</v>
      </c>
    </row>
    <row r="154" spans="1:11">
      <c r="A154" s="358">
        <v>43800</v>
      </c>
      <c r="B154" s="238"/>
      <c r="C154" s="238"/>
      <c r="D154" s="238"/>
      <c r="E154" s="238"/>
      <c r="F154" s="238"/>
      <c r="G154" s="355">
        <v>8860</v>
      </c>
      <c r="H154" s="355">
        <v>15718.6</v>
      </c>
      <c r="I154" s="355">
        <v>1822</v>
      </c>
      <c r="J154" s="355">
        <v>1690</v>
      </c>
      <c r="K154" s="356">
        <v>3361</v>
      </c>
    </row>
    <row r="155" spans="1:11">
      <c r="A155" s="358">
        <v>43831</v>
      </c>
      <c r="B155" s="238"/>
      <c r="C155" s="238"/>
      <c r="D155" s="238"/>
      <c r="E155" s="238"/>
      <c r="F155" s="238"/>
      <c r="G155" s="355">
        <v>8747</v>
      </c>
      <c r="H155" s="355">
        <v>15645.9</v>
      </c>
      <c r="I155" s="355">
        <v>1693</v>
      </c>
      <c r="J155" s="355">
        <v>1445</v>
      </c>
      <c r="K155" s="356">
        <v>3349</v>
      </c>
    </row>
    <row r="156" spans="1:11">
      <c r="A156" s="358">
        <v>43862</v>
      </c>
      <c r="B156" s="238"/>
      <c r="C156" s="238"/>
      <c r="D156" s="238"/>
      <c r="E156" s="238"/>
      <c r="F156" s="238"/>
      <c r="G156" s="355">
        <v>8641</v>
      </c>
      <c r="H156" s="355">
        <v>15685.4</v>
      </c>
      <c r="I156" s="355">
        <v>1653</v>
      </c>
      <c r="J156" s="355">
        <v>1434</v>
      </c>
      <c r="K156" s="356">
        <v>3352</v>
      </c>
    </row>
    <row r="157" spans="1:11">
      <c r="A157" s="358">
        <v>43891</v>
      </c>
      <c r="B157" s="238"/>
      <c r="C157" s="238"/>
      <c r="D157" s="238"/>
      <c r="E157" s="238"/>
      <c r="F157" s="238"/>
      <c r="G157" s="355">
        <v>8712</v>
      </c>
      <c r="H157" s="355">
        <v>15797.3</v>
      </c>
      <c r="I157" s="355">
        <v>1668</v>
      </c>
      <c r="J157" s="355">
        <v>1364</v>
      </c>
      <c r="K157" s="356">
        <v>3356</v>
      </c>
    </row>
    <row r="158" spans="1:11">
      <c r="A158" s="358">
        <v>43922</v>
      </c>
      <c r="B158" s="238"/>
      <c r="C158" s="238"/>
      <c r="D158" s="238"/>
      <c r="E158" s="238"/>
      <c r="F158" s="238"/>
      <c r="G158" s="355">
        <v>8659</v>
      </c>
      <c r="H158" s="355">
        <v>15852</v>
      </c>
      <c r="I158" s="355">
        <v>1638</v>
      </c>
      <c r="J158" s="355">
        <v>1321</v>
      </c>
      <c r="K158" s="356">
        <v>3364</v>
      </c>
    </row>
    <row r="159" spans="1:11">
      <c r="A159" s="358">
        <v>43952</v>
      </c>
      <c r="B159" s="238"/>
      <c r="C159" s="238"/>
      <c r="D159" s="238"/>
      <c r="E159" s="238"/>
      <c r="F159" s="238"/>
      <c r="G159" s="355">
        <v>8816</v>
      </c>
      <c r="H159" s="355">
        <v>15928.3</v>
      </c>
      <c r="I159" s="355">
        <v>1623</v>
      </c>
      <c r="J159" s="355">
        <v>1456</v>
      </c>
      <c r="K159" s="356">
        <v>3371</v>
      </c>
    </row>
    <row r="160" spans="1:11">
      <c r="A160" s="358">
        <v>43983</v>
      </c>
      <c r="B160" s="238"/>
      <c r="C160" s="238"/>
      <c r="D160" s="238"/>
      <c r="E160" s="238"/>
      <c r="F160" s="238"/>
      <c r="G160" s="355">
        <v>8921</v>
      </c>
      <c r="H160" s="355">
        <v>16012.5</v>
      </c>
      <c r="I160" s="355">
        <v>1573</v>
      </c>
      <c r="J160" s="355">
        <v>1539</v>
      </c>
      <c r="K160" s="356">
        <v>3375</v>
      </c>
    </row>
    <row r="161" spans="1:11">
      <c r="A161" s="358">
        <v>44013</v>
      </c>
      <c r="B161" s="238"/>
      <c r="C161" s="238"/>
      <c r="D161" s="238"/>
      <c r="E161" s="238"/>
      <c r="F161" s="238"/>
      <c r="G161" s="355">
        <v>9006</v>
      </c>
      <c r="H161" s="355">
        <v>16015.8</v>
      </c>
      <c r="I161" s="355">
        <v>1677</v>
      </c>
      <c r="J161" s="355">
        <v>1550</v>
      </c>
      <c r="K161" s="356">
        <v>3379</v>
      </c>
    </row>
    <row r="162" spans="1:11">
      <c r="A162" s="358">
        <v>44044</v>
      </c>
      <c r="B162" s="238"/>
      <c r="C162" s="238"/>
      <c r="D162" s="238"/>
      <c r="E162" s="238"/>
      <c r="F162" s="238"/>
      <c r="G162" s="355">
        <v>8911</v>
      </c>
      <c r="H162" s="355">
        <v>15970.1</v>
      </c>
      <c r="I162" s="355">
        <v>1738</v>
      </c>
      <c r="J162" s="355">
        <v>1550</v>
      </c>
      <c r="K162" s="356">
        <v>3384</v>
      </c>
    </row>
    <row r="163" spans="1:11">
      <c r="A163" s="358">
        <v>44075</v>
      </c>
      <c r="B163" s="238"/>
      <c r="C163" s="238"/>
      <c r="D163" s="238"/>
      <c r="E163" s="238"/>
      <c r="F163" s="238"/>
      <c r="G163" s="355">
        <v>8999</v>
      </c>
      <c r="H163" s="355">
        <v>15951.8</v>
      </c>
      <c r="I163" s="355">
        <v>1767</v>
      </c>
      <c r="J163" s="355">
        <v>1615</v>
      </c>
      <c r="K163" s="356">
        <v>3385</v>
      </c>
    </row>
    <row r="164" spans="1:11">
      <c r="A164" s="358">
        <v>44105</v>
      </c>
      <c r="B164" s="238"/>
      <c r="C164" s="238"/>
      <c r="D164" s="238"/>
      <c r="E164" s="238"/>
      <c r="F164" s="238"/>
      <c r="G164" s="355">
        <v>9062</v>
      </c>
      <c r="H164" s="355">
        <v>15945.4</v>
      </c>
      <c r="I164" s="355">
        <v>1760</v>
      </c>
      <c r="J164" s="355">
        <v>1643</v>
      </c>
      <c r="K164" s="356">
        <v>3381</v>
      </c>
    </row>
    <row r="165" spans="1:11">
      <c r="A165" s="358">
        <v>44136</v>
      </c>
      <c r="B165" s="238"/>
      <c r="C165" s="238"/>
      <c r="D165" s="238"/>
      <c r="E165" s="238"/>
      <c r="F165" s="238"/>
      <c r="G165" s="355">
        <v>9196</v>
      </c>
      <c r="H165" s="355">
        <v>15953.2</v>
      </c>
      <c r="I165" s="355">
        <v>1790</v>
      </c>
      <c r="J165" s="355">
        <v>1655</v>
      </c>
      <c r="K165" s="356">
        <v>3383</v>
      </c>
    </row>
    <row r="166" spans="1:11">
      <c r="A166" s="358">
        <v>44166</v>
      </c>
      <c r="B166" s="238"/>
      <c r="C166" s="238"/>
      <c r="D166" s="238"/>
      <c r="E166" s="238"/>
      <c r="F166" s="238"/>
      <c r="G166" s="355">
        <v>8946</v>
      </c>
      <c r="H166" s="355">
        <v>15929.3</v>
      </c>
      <c r="I166" s="355">
        <v>1833</v>
      </c>
      <c r="J166" s="355">
        <v>1674</v>
      </c>
      <c r="K166" s="356">
        <v>3382</v>
      </c>
    </row>
    <row r="167" spans="1:11">
      <c r="A167" s="358">
        <v>44197</v>
      </c>
      <c r="B167" s="238"/>
      <c r="C167" s="238"/>
      <c r="D167" s="238"/>
      <c r="E167" s="238"/>
      <c r="F167" s="238"/>
      <c r="G167" s="355">
        <v>8826</v>
      </c>
      <c r="H167" s="355">
        <v>15869.1</v>
      </c>
      <c r="I167" s="355">
        <v>1702</v>
      </c>
      <c r="J167" s="355">
        <v>1445</v>
      </c>
      <c r="K167" s="356">
        <v>3379</v>
      </c>
    </row>
    <row r="168" spans="1:11">
      <c r="A168" s="358">
        <v>44228</v>
      </c>
      <c r="B168" s="238"/>
      <c r="C168" s="238"/>
      <c r="D168" s="238"/>
      <c r="E168" s="238"/>
      <c r="F168" s="238"/>
      <c r="G168" s="355">
        <v>8749</v>
      </c>
      <c r="H168" s="355">
        <v>15907.2</v>
      </c>
      <c r="I168" s="355">
        <v>1671</v>
      </c>
      <c r="J168" s="355">
        <v>1449</v>
      </c>
      <c r="K168" s="356">
        <v>3396</v>
      </c>
    </row>
    <row r="169" spans="1:11">
      <c r="A169" s="358">
        <v>44256</v>
      </c>
      <c r="B169" s="238"/>
      <c r="C169" s="238"/>
      <c r="D169" s="238"/>
      <c r="E169" s="238"/>
      <c r="F169" s="238"/>
      <c r="G169" s="355">
        <v>8814</v>
      </c>
      <c r="H169" s="355">
        <v>16017.9</v>
      </c>
      <c r="I169" s="355">
        <v>1685</v>
      </c>
      <c r="J169" s="355">
        <v>1377</v>
      </c>
      <c r="K169" s="356">
        <v>3398</v>
      </c>
    </row>
    <row r="170" spans="1:11">
      <c r="A170" s="358">
        <v>44287</v>
      </c>
      <c r="B170" s="238"/>
      <c r="C170" s="238"/>
      <c r="D170" s="238"/>
      <c r="E170" s="238"/>
      <c r="F170" s="238"/>
      <c r="G170" s="355">
        <v>8755</v>
      </c>
      <c r="H170" s="355">
        <v>16077.5</v>
      </c>
      <c r="I170" s="355">
        <v>1645</v>
      </c>
      <c r="J170" s="355">
        <v>1331</v>
      </c>
      <c r="K170" s="356">
        <v>3401</v>
      </c>
    </row>
    <row r="171" spans="1:11">
      <c r="A171" s="358">
        <v>44317</v>
      </c>
      <c r="B171" s="238"/>
      <c r="C171" s="238"/>
      <c r="D171" s="238"/>
      <c r="E171" s="238"/>
      <c r="F171" s="238"/>
      <c r="G171" s="355">
        <v>8909</v>
      </c>
      <c r="H171" s="355">
        <v>16143.8</v>
      </c>
      <c r="I171" s="355">
        <v>1639</v>
      </c>
      <c r="J171" s="355">
        <v>1466</v>
      </c>
      <c r="K171" s="356">
        <v>3406</v>
      </c>
    </row>
    <row r="172" spans="1:11">
      <c r="A172" s="358">
        <v>44348</v>
      </c>
      <c r="B172" s="238"/>
      <c r="C172" s="238"/>
      <c r="D172" s="238"/>
      <c r="E172" s="238"/>
      <c r="F172" s="238"/>
      <c r="G172" s="355">
        <v>9010</v>
      </c>
      <c r="H172" s="355">
        <v>16227.9</v>
      </c>
      <c r="I172" s="355">
        <v>1586</v>
      </c>
      <c r="J172" s="355">
        <v>1539</v>
      </c>
      <c r="K172" s="356">
        <v>3408</v>
      </c>
    </row>
    <row r="173" spans="1:11">
      <c r="A173" s="358">
        <v>44378</v>
      </c>
      <c r="B173" s="238"/>
      <c r="C173" s="238"/>
      <c r="D173" s="238"/>
      <c r="E173" s="238"/>
      <c r="F173" s="238"/>
      <c r="G173" s="355">
        <v>9095</v>
      </c>
      <c r="H173" s="355">
        <v>16218.4</v>
      </c>
      <c r="I173" s="355">
        <v>1689</v>
      </c>
      <c r="J173" s="355">
        <v>1550</v>
      </c>
      <c r="K173" s="356">
        <v>3407</v>
      </c>
    </row>
    <row r="174" spans="1:11">
      <c r="A174" s="358">
        <v>44409</v>
      </c>
      <c r="B174" s="238"/>
      <c r="C174" s="238"/>
      <c r="D174" s="238"/>
      <c r="E174" s="238"/>
      <c r="F174" s="238"/>
      <c r="G174" s="355">
        <v>8994</v>
      </c>
      <c r="H174" s="355">
        <v>16169.9</v>
      </c>
      <c r="I174" s="355">
        <v>1745</v>
      </c>
      <c r="J174" s="355">
        <v>1550</v>
      </c>
      <c r="K174" s="356">
        <v>3410</v>
      </c>
    </row>
    <row r="175" spans="1:11">
      <c r="A175" s="358">
        <v>44440</v>
      </c>
      <c r="B175" s="238"/>
      <c r="C175" s="238"/>
      <c r="D175" s="238"/>
      <c r="E175" s="238"/>
      <c r="F175" s="238"/>
      <c r="G175" s="355">
        <v>9083</v>
      </c>
      <c r="H175" s="355">
        <v>16144</v>
      </c>
      <c r="I175" s="355">
        <v>1774</v>
      </c>
      <c r="J175" s="355">
        <v>1615</v>
      </c>
      <c r="K175" s="356">
        <v>3412</v>
      </c>
    </row>
    <row r="176" spans="1:11">
      <c r="A176" s="358">
        <v>44470</v>
      </c>
      <c r="B176" s="238"/>
      <c r="C176" s="238"/>
      <c r="D176" s="238"/>
      <c r="E176" s="238"/>
      <c r="F176" s="238"/>
      <c r="G176" s="355">
        <v>9131</v>
      </c>
      <c r="H176" s="355">
        <v>16139</v>
      </c>
      <c r="I176" s="355">
        <v>1768</v>
      </c>
      <c r="J176" s="355">
        <v>1643</v>
      </c>
      <c r="K176" s="356">
        <v>3415</v>
      </c>
    </row>
    <row r="177" spans="1:11">
      <c r="A177" s="358">
        <v>44501</v>
      </c>
      <c r="B177" s="238"/>
      <c r="C177" s="238"/>
      <c r="D177" s="238"/>
      <c r="E177" s="238"/>
      <c r="F177" s="238"/>
      <c r="G177" s="355">
        <v>9266</v>
      </c>
      <c r="H177" s="355">
        <v>16142.5</v>
      </c>
      <c r="I177" s="355">
        <v>1800</v>
      </c>
      <c r="J177" s="355">
        <v>1655</v>
      </c>
      <c r="K177" s="356">
        <v>3422</v>
      </c>
    </row>
    <row r="178" spans="1:11">
      <c r="A178" s="358">
        <v>44531</v>
      </c>
      <c r="B178" s="238"/>
      <c r="C178" s="238"/>
      <c r="D178" s="238"/>
      <c r="E178" s="238"/>
      <c r="F178" s="238"/>
      <c r="G178" s="355">
        <v>9022</v>
      </c>
      <c r="H178" s="355">
        <v>16117.7</v>
      </c>
      <c r="I178" s="355">
        <v>1844</v>
      </c>
      <c r="J178" s="355">
        <v>1674</v>
      </c>
      <c r="K178" s="356">
        <v>3421</v>
      </c>
    </row>
    <row r="179" spans="1:11">
      <c r="A179" s="358">
        <v>44562</v>
      </c>
      <c r="B179" s="238"/>
      <c r="C179" s="238"/>
      <c r="D179" s="238"/>
      <c r="E179" s="238"/>
      <c r="F179" s="238"/>
      <c r="G179" s="355">
        <v>8911</v>
      </c>
      <c r="H179" s="355">
        <v>16056.9</v>
      </c>
      <c r="I179" s="355">
        <v>1715</v>
      </c>
      <c r="J179" s="355">
        <v>1445</v>
      </c>
      <c r="K179" s="356">
        <v>3414</v>
      </c>
    </row>
    <row r="180" spans="1:11">
      <c r="A180" s="358">
        <v>44593</v>
      </c>
      <c r="B180" s="238"/>
      <c r="C180" s="238"/>
      <c r="D180" s="238"/>
      <c r="E180" s="238"/>
      <c r="F180" s="238"/>
      <c r="G180" s="355">
        <v>8842</v>
      </c>
      <c r="H180" s="355">
        <v>16088.5</v>
      </c>
      <c r="I180" s="355">
        <v>1686</v>
      </c>
      <c r="J180" s="355">
        <v>1449</v>
      </c>
      <c r="K180" s="356">
        <v>3427</v>
      </c>
    </row>
    <row r="181" spans="1:11">
      <c r="A181" s="358">
        <v>44621</v>
      </c>
      <c r="B181" s="238"/>
      <c r="C181" s="238"/>
      <c r="D181" s="238"/>
      <c r="E181" s="238"/>
      <c r="F181" s="238"/>
      <c r="G181" s="355">
        <v>8916</v>
      </c>
      <c r="H181" s="355">
        <v>16208.1</v>
      </c>
      <c r="I181" s="355">
        <v>1702</v>
      </c>
      <c r="J181" s="355">
        <v>1377</v>
      </c>
      <c r="K181" s="356">
        <v>3430</v>
      </c>
    </row>
    <row r="182" spans="1:11">
      <c r="A182" s="358">
        <v>44652</v>
      </c>
      <c r="B182" s="238"/>
      <c r="C182" s="238"/>
      <c r="D182" s="238"/>
      <c r="E182" s="238"/>
      <c r="F182" s="238"/>
      <c r="G182" s="355">
        <v>8864</v>
      </c>
      <c r="H182" s="355">
        <v>16273.5</v>
      </c>
      <c r="I182" s="355">
        <v>1662</v>
      </c>
      <c r="J182" s="355">
        <v>1331</v>
      </c>
      <c r="K182" s="356">
        <v>3433</v>
      </c>
    </row>
    <row r="183" spans="1:11">
      <c r="A183" s="358">
        <v>44682</v>
      </c>
      <c r="B183" s="238"/>
      <c r="C183" s="238"/>
      <c r="D183" s="238"/>
      <c r="E183" s="238"/>
      <c r="F183" s="238"/>
      <c r="G183" s="355">
        <v>9025</v>
      </c>
      <c r="H183" s="355">
        <v>16350.4</v>
      </c>
      <c r="I183" s="355">
        <v>1656</v>
      </c>
      <c r="J183" s="355">
        <v>1466</v>
      </c>
      <c r="K183" s="356">
        <v>3440</v>
      </c>
    </row>
    <row r="184" spans="1:11">
      <c r="A184" s="358">
        <v>44713</v>
      </c>
      <c r="B184" s="238"/>
      <c r="C184" s="238"/>
      <c r="D184" s="238"/>
      <c r="E184" s="238"/>
      <c r="F184" s="238"/>
      <c r="G184" s="355">
        <v>9130</v>
      </c>
      <c r="H184" s="355">
        <v>16442.900000000001</v>
      </c>
      <c r="I184" s="355">
        <v>1601</v>
      </c>
      <c r="J184" s="355">
        <v>1539</v>
      </c>
      <c r="K184" s="356">
        <v>3444</v>
      </c>
    </row>
    <row r="185" spans="1:11">
      <c r="A185" s="358">
        <v>44743</v>
      </c>
      <c r="B185" s="238"/>
      <c r="C185" s="238"/>
      <c r="D185" s="238"/>
      <c r="E185" s="238"/>
      <c r="F185" s="238"/>
      <c r="G185" s="355">
        <v>9216</v>
      </c>
      <c r="H185" s="355">
        <v>16439</v>
      </c>
      <c r="I185" s="355">
        <v>1703</v>
      </c>
      <c r="J185" s="355">
        <v>1550</v>
      </c>
      <c r="K185" s="356">
        <v>3448</v>
      </c>
    </row>
    <row r="186" spans="1:11">
      <c r="A186" s="358">
        <v>44774</v>
      </c>
      <c r="B186" s="238"/>
      <c r="C186" s="238"/>
      <c r="D186" s="238"/>
      <c r="E186" s="238"/>
      <c r="F186" s="238"/>
      <c r="G186" s="355">
        <v>9109</v>
      </c>
      <c r="H186" s="355">
        <v>16378.9</v>
      </c>
      <c r="I186" s="355">
        <v>1759</v>
      </c>
      <c r="J186" s="355">
        <v>1550</v>
      </c>
      <c r="K186" s="356">
        <v>3455</v>
      </c>
    </row>
    <row r="187" spans="1:11">
      <c r="A187" s="358">
        <v>44805</v>
      </c>
      <c r="B187" s="238"/>
      <c r="C187" s="238"/>
      <c r="D187" s="238"/>
      <c r="E187" s="238"/>
      <c r="F187" s="238"/>
      <c r="G187" s="355">
        <v>9192</v>
      </c>
      <c r="H187" s="355">
        <v>16355.4</v>
      </c>
      <c r="I187" s="355">
        <v>1787</v>
      </c>
      <c r="J187" s="355">
        <v>1615</v>
      </c>
      <c r="K187" s="356">
        <v>3457</v>
      </c>
    </row>
    <row r="188" spans="1:11">
      <c r="A188" s="358">
        <v>44835</v>
      </c>
      <c r="B188" s="238"/>
      <c r="C188" s="238"/>
      <c r="D188" s="238"/>
      <c r="E188" s="238"/>
      <c r="F188" s="238"/>
      <c r="G188" s="355">
        <v>9235</v>
      </c>
      <c r="H188" s="355">
        <v>16344.7</v>
      </c>
      <c r="I188" s="355">
        <v>1781</v>
      </c>
      <c r="J188" s="355">
        <v>1643</v>
      </c>
      <c r="K188" s="356">
        <v>3457</v>
      </c>
    </row>
    <row r="189" spans="1:11">
      <c r="A189" s="358">
        <v>44866</v>
      </c>
      <c r="B189" s="238"/>
      <c r="C189" s="238"/>
      <c r="D189" s="238"/>
      <c r="E189" s="238"/>
      <c r="F189" s="238"/>
      <c r="G189" s="355">
        <v>9368</v>
      </c>
      <c r="H189" s="355">
        <v>16350.1</v>
      </c>
      <c r="I189" s="355">
        <v>1812</v>
      </c>
      <c r="J189" s="355">
        <v>1655</v>
      </c>
      <c r="K189" s="356">
        <v>3462</v>
      </c>
    </row>
    <row r="190" spans="1:11">
      <c r="A190" s="358">
        <v>44896</v>
      </c>
      <c r="B190" s="238"/>
      <c r="C190" s="238"/>
      <c r="D190" s="238"/>
      <c r="E190" s="238"/>
      <c r="F190" s="238"/>
      <c r="G190" s="355">
        <v>9119</v>
      </c>
      <c r="H190" s="355">
        <v>16327.8</v>
      </c>
      <c r="I190" s="355">
        <v>1856</v>
      </c>
      <c r="J190" s="355">
        <v>1674</v>
      </c>
      <c r="K190" s="356">
        <v>3460</v>
      </c>
    </row>
    <row r="191" spans="1:11">
      <c r="A191" s="358">
        <v>44927</v>
      </c>
      <c r="B191" s="238"/>
      <c r="C191" s="238"/>
      <c r="D191" s="238"/>
      <c r="E191" s="238"/>
      <c r="F191" s="238"/>
      <c r="G191" s="355">
        <v>9006</v>
      </c>
      <c r="H191" s="355">
        <v>16262.8</v>
      </c>
      <c r="I191" s="355">
        <v>1727</v>
      </c>
      <c r="J191" s="355">
        <v>1445</v>
      </c>
      <c r="K191" s="356">
        <v>3452</v>
      </c>
    </row>
    <row r="192" spans="1:11">
      <c r="A192" s="358">
        <v>44958</v>
      </c>
      <c r="B192" s="238"/>
      <c r="C192" s="238"/>
      <c r="D192" s="238"/>
      <c r="E192" s="238"/>
      <c r="F192" s="238"/>
      <c r="G192" s="355">
        <v>8935</v>
      </c>
      <c r="H192" s="355">
        <v>16292.3</v>
      </c>
      <c r="I192" s="355">
        <v>1698</v>
      </c>
      <c r="J192" s="355">
        <v>1449</v>
      </c>
      <c r="K192" s="356">
        <v>3464</v>
      </c>
    </row>
    <row r="193" spans="1:11">
      <c r="A193" s="358">
        <v>44986</v>
      </c>
      <c r="B193" s="238"/>
      <c r="C193" s="238"/>
      <c r="D193" s="238"/>
      <c r="E193" s="238"/>
      <c r="F193" s="238"/>
      <c r="G193" s="355">
        <v>9007</v>
      </c>
      <c r="H193" s="355">
        <v>16403.8</v>
      </c>
      <c r="I193" s="355">
        <v>1714</v>
      </c>
      <c r="J193" s="355">
        <v>1377</v>
      </c>
      <c r="K193" s="356">
        <v>3466</v>
      </c>
    </row>
    <row r="194" spans="1:11">
      <c r="A194" s="358">
        <v>45017</v>
      </c>
      <c r="B194" s="238"/>
      <c r="C194" s="238"/>
      <c r="D194" s="238"/>
      <c r="E194" s="238"/>
      <c r="F194" s="238"/>
      <c r="G194" s="355">
        <v>8955</v>
      </c>
      <c r="H194" s="355">
        <v>16461</v>
      </c>
      <c r="I194" s="355">
        <v>1674</v>
      </c>
      <c r="J194" s="355">
        <v>1331</v>
      </c>
      <c r="K194" s="356">
        <v>3470</v>
      </c>
    </row>
    <row r="195" spans="1:11">
      <c r="A195" s="358">
        <v>45047</v>
      </c>
      <c r="B195" s="238"/>
      <c r="C195" s="238"/>
      <c r="D195" s="238"/>
      <c r="E195" s="238"/>
      <c r="F195" s="238"/>
      <c r="G195" s="355">
        <v>9116</v>
      </c>
      <c r="H195" s="355">
        <v>16530.400000000001</v>
      </c>
      <c r="I195" s="355">
        <v>1668</v>
      </c>
      <c r="J195" s="355">
        <v>1466</v>
      </c>
      <c r="K195" s="356">
        <v>3477</v>
      </c>
    </row>
    <row r="196" spans="1:11">
      <c r="A196" s="358">
        <v>45078</v>
      </c>
      <c r="B196" s="238"/>
      <c r="C196" s="238"/>
      <c r="D196" s="238"/>
      <c r="E196" s="238"/>
      <c r="F196" s="238"/>
      <c r="G196" s="355">
        <v>9222</v>
      </c>
      <c r="H196" s="355">
        <v>16623.5</v>
      </c>
      <c r="I196" s="355">
        <v>1613</v>
      </c>
      <c r="J196" s="355">
        <v>1539</v>
      </c>
      <c r="K196" s="356">
        <v>3481</v>
      </c>
    </row>
    <row r="197" spans="1:11">
      <c r="A197" s="358">
        <v>45108</v>
      </c>
      <c r="B197" s="238"/>
      <c r="C197" s="238"/>
      <c r="D197" s="238"/>
      <c r="E197" s="238"/>
      <c r="F197" s="238"/>
      <c r="G197" s="355">
        <v>9308</v>
      </c>
      <c r="H197" s="355">
        <v>16612.7</v>
      </c>
      <c r="I197" s="355">
        <v>1715</v>
      </c>
      <c r="J197" s="355">
        <v>1550</v>
      </c>
      <c r="K197" s="356">
        <v>3483</v>
      </c>
    </row>
    <row r="198" spans="1:11">
      <c r="A198" s="358">
        <v>45139</v>
      </c>
      <c r="B198" s="238"/>
      <c r="C198" s="238"/>
      <c r="D198" s="238"/>
      <c r="E198" s="238"/>
      <c r="F198" s="238"/>
      <c r="G198" s="355">
        <v>9201</v>
      </c>
      <c r="H198" s="355">
        <v>16553.5</v>
      </c>
      <c r="I198" s="355">
        <v>1770</v>
      </c>
      <c r="J198" s="355">
        <v>1550</v>
      </c>
      <c r="K198" s="356">
        <v>3488</v>
      </c>
    </row>
    <row r="199" spans="1:11">
      <c r="A199" s="358">
        <v>45170</v>
      </c>
      <c r="B199" s="238"/>
      <c r="C199" s="238"/>
      <c r="D199" s="238"/>
      <c r="E199" s="238"/>
      <c r="F199" s="238"/>
      <c r="G199" s="355">
        <v>9284</v>
      </c>
      <c r="H199" s="355">
        <v>16516</v>
      </c>
      <c r="I199" s="355">
        <v>1799</v>
      </c>
      <c r="J199" s="355">
        <v>1615</v>
      </c>
      <c r="K199" s="356">
        <v>3490</v>
      </c>
    </row>
    <row r="200" spans="1:11">
      <c r="A200" s="358">
        <v>45200</v>
      </c>
      <c r="B200" s="238"/>
      <c r="C200" s="238"/>
      <c r="D200" s="238"/>
      <c r="E200" s="238"/>
      <c r="F200" s="238"/>
      <c r="G200" s="355">
        <v>9328</v>
      </c>
      <c r="H200" s="355">
        <v>16490.599999999999</v>
      </c>
      <c r="I200" s="355">
        <v>1792</v>
      </c>
      <c r="J200" s="355">
        <v>1643</v>
      </c>
      <c r="K200" s="356">
        <v>3491</v>
      </c>
    </row>
    <row r="201" spans="1:11">
      <c r="A201" s="358">
        <v>45231</v>
      </c>
      <c r="B201" s="238"/>
      <c r="C201" s="238"/>
      <c r="D201" s="238"/>
      <c r="E201" s="238"/>
      <c r="F201" s="238"/>
      <c r="G201" s="355">
        <v>9463</v>
      </c>
      <c r="H201" s="355">
        <v>16488.7</v>
      </c>
      <c r="I201" s="355">
        <v>1824</v>
      </c>
      <c r="J201" s="355">
        <v>1655</v>
      </c>
      <c r="K201" s="356">
        <v>3496</v>
      </c>
    </row>
    <row r="202" spans="1:11">
      <c r="A202" s="358">
        <v>45261</v>
      </c>
      <c r="B202" s="238"/>
      <c r="C202" s="238"/>
      <c r="D202" s="238"/>
      <c r="E202" s="238"/>
      <c r="F202" s="238"/>
      <c r="G202" s="355">
        <v>9214</v>
      </c>
      <c r="H202" s="355">
        <v>16457.7</v>
      </c>
      <c r="I202" s="355">
        <v>1869</v>
      </c>
      <c r="J202" s="355">
        <v>1674</v>
      </c>
      <c r="K202" s="356">
        <v>3495</v>
      </c>
    </row>
    <row r="203" spans="1:11">
      <c r="A203" s="358">
        <v>45292</v>
      </c>
      <c r="B203" s="238"/>
      <c r="C203" s="238"/>
      <c r="D203" s="238"/>
      <c r="E203" s="238"/>
      <c r="F203" s="238"/>
      <c r="G203" s="355">
        <v>9103</v>
      </c>
      <c r="H203" s="355">
        <v>16383.6</v>
      </c>
      <c r="I203" s="355">
        <v>1740</v>
      </c>
      <c r="J203" s="355">
        <v>1445</v>
      </c>
      <c r="K203" s="356">
        <v>3488</v>
      </c>
    </row>
    <row r="204" spans="1:11">
      <c r="A204" s="358">
        <v>45323</v>
      </c>
      <c r="B204" s="238"/>
      <c r="C204" s="238"/>
      <c r="D204" s="238"/>
      <c r="E204" s="238"/>
      <c r="F204" s="238"/>
      <c r="G204" s="355">
        <v>8994</v>
      </c>
      <c r="H204" s="355">
        <v>16405.5</v>
      </c>
      <c r="I204" s="355">
        <v>1700</v>
      </c>
      <c r="J204" s="355">
        <v>1434</v>
      </c>
      <c r="K204" s="356">
        <v>3492</v>
      </c>
    </row>
    <row r="205" spans="1:11">
      <c r="A205" s="358">
        <v>45352</v>
      </c>
      <c r="B205" s="238"/>
      <c r="C205" s="238"/>
      <c r="D205" s="238"/>
      <c r="E205" s="238"/>
      <c r="F205" s="238"/>
      <c r="G205" s="355">
        <v>9065</v>
      </c>
      <c r="H205" s="355">
        <v>16509.099999999999</v>
      </c>
      <c r="I205" s="355">
        <v>1716</v>
      </c>
      <c r="J205" s="355">
        <v>1364</v>
      </c>
      <c r="K205" s="356">
        <v>3494</v>
      </c>
    </row>
    <row r="206" spans="1:11">
      <c r="A206" s="358">
        <v>45383</v>
      </c>
      <c r="B206" s="238"/>
      <c r="C206" s="238"/>
      <c r="D206" s="238"/>
      <c r="E206" s="238"/>
      <c r="F206" s="238"/>
      <c r="G206" s="355">
        <v>9010</v>
      </c>
      <c r="H206" s="355">
        <v>16560.8</v>
      </c>
      <c r="I206" s="355">
        <v>1686</v>
      </c>
      <c r="J206" s="355">
        <v>1321</v>
      </c>
      <c r="K206" s="356">
        <v>3496</v>
      </c>
    </row>
    <row r="207" spans="1:11">
      <c r="A207" s="358">
        <v>45413</v>
      </c>
      <c r="B207" s="238"/>
      <c r="C207" s="238"/>
      <c r="D207" s="238"/>
      <c r="E207" s="238"/>
      <c r="F207" s="238"/>
      <c r="G207" s="355">
        <v>9168</v>
      </c>
      <c r="H207" s="355">
        <v>16624.7</v>
      </c>
      <c r="I207" s="355">
        <v>1669</v>
      </c>
      <c r="J207" s="355">
        <v>1456</v>
      </c>
      <c r="K207" s="356">
        <v>3500</v>
      </c>
    </row>
    <row r="208" spans="1:11">
      <c r="A208" s="358">
        <v>45444</v>
      </c>
      <c r="B208" s="238"/>
      <c r="C208" s="238"/>
      <c r="D208" s="238"/>
      <c r="E208" s="238"/>
      <c r="F208" s="238"/>
      <c r="G208" s="355">
        <v>9274</v>
      </c>
      <c r="H208" s="355">
        <v>16710.599999999999</v>
      </c>
      <c r="I208" s="355">
        <v>1616</v>
      </c>
      <c r="J208" s="355">
        <v>1539</v>
      </c>
      <c r="K208" s="356">
        <v>3503</v>
      </c>
    </row>
    <row r="209" spans="1:11">
      <c r="A209" s="358">
        <v>45474</v>
      </c>
      <c r="B209" s="238"/>
      <c r="C209" s="238"/>
      <c r="D209" s="238"/>
      <c r="E209" s="238"/>
      <c r="F209" s="238"/>
      <c r="G209" s="355">
        <v>9355</v>
      </c>
      <c r="H209" s="355">
        <v>16698.3</v>
      </c>
      <c r="I209" s="355">
        <v>1719</v>
      </c>
      <c r="J209" s="355">
        <v>1550</v>
      </c>
      <c r="K209" s="356">
        <v>3505</v>
      </c>
    </row>
    <row r="210" spans="1:11">
      <c r="A210" s="358">
        <v>45505</v>
      </c>
      <c r="B210" s="238"/>
      <c r="C210" s="238"/>
      <c r="D210" s="238"/>
      <c r="E210" s="238"/>
      <c r="F210" s="238"/>
      <c r="G210" s="355">
        <v>9248</v>
      </c>
      <c r="H210" s="355">
        <v>16636.3</v>
      </c>
      <c r="I210" s="355">
        <v>1779</v>
      </c>
      <c r="J210" s="355">
        <v>1550</v>
      </c>
      <c r="K210" s="356">
        <v>3509</v>
      </c>
    </row>
    <row r="211" spans="1:11">
      <c r="A211" s="358">
        <v>45536</v>
      </c>
      <c r="B211" s="238"/>
      <c r="C211" s="238"/>
      <c r="D211" s="238"/>
      <c r="E211" s="238"/>
      <c r="F211" s="238"/>
      <c r="G211" s="355">
        <v>9327</v>
      </c>
      <c r="H211" s="355">
        <v>16602.599999999999</v>
      </c>
      <c r="I211" s="355">
        <v>1808</v>
      </c>
      <c r="J211" s="355">
        <v>1615</v>
      </c>
      <c r="K211" s="356">
        <v>3511</v>
      </c>
    </row>
    <row r="212" spans="1:11">
      <c r="A212" s="358">
        <v>45566</v>
      </c>
      <c r="B212" s="238"/>
      <c r="C212" s="238"/>
      <c r="D212" s="238"/>
      <c r="E212" s="238"/>
      <c r="F212" s="238"/>
      <c r="G212" s="355">
        <v>9385</v>
      </c>
      <c r="H212" s="355">
        <v>16581.099999999999</v>
      </c>
      <c r="I212" s="355">
        <v>1800</v>
      </c>
      <c r="J212" s="355">
        <v>1643</v>
      </c>
      <c r="K212" s="356">
        <v>3510</v>
      </c>
    </row>
    <row r="213" spans="1:11">
      <c r="A213" s="358">
        <v>45597</v>
      </c>
      <c r="B213" s="238"/>
      <c r="C213" s="238"/>
      <c r="D213" s="238"/>
      <c r="E213" s="238"/>
      <c r="F213" s="238"/>
      <c r="G213" s="355">
        <v>9521</v>
      </c>
      <c r="H213" s="355">
        <v>16582.599999999999</v>
      </c>
      <c r="I213" s="355">
        <v>1831</v>
      </c>
      <c r="J213" s="355">
        <v>1655</v>
      </c>
      <c r="K213" s="356">
        <v>3513</v>
      </c>
    </row>
    <row r="214" spans="1:11">
      <c r="A214" s="358">
        <v>45627</v>
      </c>
      <c r="B214" s="238"/>
      <c r="C214" s="238"/>
      <c r="D214" s="238"/>
      <c r="E214" s="238"/>
      <c r="F214" s="238"/>
      <c r="G214" s="355">
        <v>9262</v>
      </c>
      <c r="H214" s="355">
        <v>16553.8</v>
      </c>
      <c r="I214" s="355">
        <v>1874</v>
      </c>
      <c r="J214" s="355">
        <v>1674</v>
      </c>
      <c r="K214" s="356">
        <v>3510</v>
      </c>
    </row>
    <row r="215" spans="1:11">
      <c r="A215" s="358">
        <v>45658</v>
      </c>
      <c r="B215" s="238"/>
      <c r="C215" s="238"/>
      <c r="D215" s="238"/>
      <c r="E215" s="238"/>
      <c r="F215" s="238"/>
      <c r="G215" s="355">
        <v>9145</v>
      </c>
      <c r="H215" s="355">
        <v>16489.8</v>
      </c>
      <c r="I215" s="355">
        <v>1743</v>
      </c>
      <c r="J215" s="355">
        <v>1445</v>
      </c>
      <c r="K215" s="356">
        <v>3501</v>
      </c>
    </row>
    <row r="216" spans="1:11">
      <c r="A216" s="358">
        <v>45689</v>
      </c>
      <c r="B216" s="238"/>
      <c r="C216" s="238"/>
      <c r="D216" s="238"/>
      <c r="E216" s="238"/>
      <c r="F216" s="238"/>
      <c r="G216" s="355">
        <v>9065</v>
      </c>
      <c r="H216" s="355">
        <v>16516.5</v>
      </c>
      <c r="I216" s="355">
        <v>1713</v>
      </c>
      <c r="J216" s="355">
        <v>1449</v>
      </c>
      <c r="K216" s="356">
        <v>3516</v>
      </c>
    </row>
    <row r="217" spans="1:11">
      <c r="A217" s="358">
        <v>45717</v>
      </c>
      <c r="B217" s="238"/>
      <c r="C217" s="238"/>
      <c r="D217" s="238"/>
      <c r="E217" s="238"/>
      <c r="F217" s="238"/>
      <c r="G217" s="355">
        <v>9130</v>
      </c>
      <c r="H217" s="355">
        <v>16624.7</v>
      </c>
      <c r="I217" s="355">
        <v>1728</v>
      </c>
      <c r="J217" s="355">
        <v>1377</v>
      </c>
      <c r="K217" s="356">
        <v>3517</v>
      </c>
    </row>
    <row r="218" spans="1:11">
      <c r="A218" s="358">
        <v>45748</v>
      </c>
      <c r="B218" s="238"/>
      <c r="C218" s="238"/>
      <c r="D218" s="238"/>
      <c r="E218" s="238"/>
      <c r="F218" s="238"/>
      <c r="G218" s="355">
        <v>9069</v>
      </c>
      <c r="H218" s="355">
        <v>16680.7</v>
      </c>
      <c r="I218" s="355">
        <v>1687</v>
      </c>
      <c r="J218" s="355">
        <v>1331</v>
      </c>
      <c r="K218" s="356">
        <v>3518</v>
      </c>
    </row>
    <row r="219" spans="1:11">
      <c r="A219" s="358">
        <v>45778</v>
      </c>
      <c r="B219" s="238"/>
      <c r="C219" s="238"/>
      <c r="D219" s="238"/>
      <c r="E219" s="238"/>
      <c r="F219" s="238"/>
      <c r="G219" s="355">
        <v>9223</v>
      </c>
      <c r="H219" s="355">
        <v>16742</v>
      </c>
      <c r="I219" s="355">
        <v>1681</v>
      </c>
      <c r="J219" s="355">
        <v>1466</v>
      </c>
      <c r="K219" s="356">
        <v>3523</v>
      </c>
    </row>
    <row r="220" spans="1:11">
      <c r="A220" s="358">
        <v>45809</v>
      </c>
      <c r="B220" s="238"/>
      <c r="C220" s="238"/>
      <c r="D220" s="238"/>
      <c r="E220" s="238"/>
      <c r="F220" s="238"/>
      <c r="G220" s="355">
        <v>9324</v>
      </c>
      <c r="H220" s="355">
        <v>16828.5</v>
      </c>
      <c r="I220" s="355">
        <v>1625</v>
      </c>
      <c r="J220" s="355">
        <v>1539</v>
      </c>
      <c r="K220" s="356">
        <v>3525</v>
      </c>
    </row>
    <row r="221" spans="1:11">
      <c r="A221" s="703">
        <v>45839</v>
      </c>
      <c r="G221" s="303">
        <v>9407</v>
      </c>
      <c r="H221" s="303">
        <v>16812.2</v>
      </c>
      <c r="I221" s="303">
        <v>1726</v>
      </c>
      <c r="J221" s="303">
        <v>1550</v>
      </c>
      <c r="K221" s="356">
        <v>3524</v>
      </c>
    </row>
    <row r="222" spans="1:11">
      <c r="A222" s="703">
        <v>45870</v>
      </c>
      <c r="G222" s="303">
        <v>9296</v>
      </c>
      <c r="H222" s="303">
        <v>16749.5</v>
      </c>
      <c r="I222" s="303">
        <v>1782</v>
      </c>
      <c r="J222" s="303">
        <v>1550</v>
      </c>
      <c r="K222" s="356">
        <v>3528</v>
      </c>
    </row>
    <row r="223" spans="1:11">
      <c r="A223" s="703">
        <v>45901</v>
      </c>
      <c r="G223" s="303">
        <v>9377</v>
      </c>
      <c r="H223" s="303">
        <v>16718.2</v>
      </c>
      <c r="I223" s="303">
        <v>1811</v>
      </c>
      <c r="J223" s="303">
        <v>1615</v>
      </c>
      <c r="K223" s="356">
        <v>3528</v>
      </c>
    </row>
    <row r="224" spans="1:11">
      <c r="A224" s="703">
        <v>45931</v>
      </c>
      <c r="G224" s="303">
        <v>9421</v>
      </c>
      <c r="H224" s="303">
        <v>16701.400000000001</v>
      </c>
      <c r="I224" s="303">
        <v>1804</v>
      </c>
      <c r="J224" s="303">
        <v>1643</v>
      </c>
      <c r="K224" s="356">
        <v>3528</v>
      </c>
    </row>
    <row r="225" spans="1:11">
      <c r="A225" s="703">
        <v>45962</v>
      </c>
      <c r="G225" s="303">
        <v>9559</v>
      </c>
      <c r="H225" s="303">
        <v>16702.099999999999</v>
      </c>
      <c r="I225" s="303">
        <v>1836</v>
      </c>
      <c r="J225" s="303">
        <v>1655</v>
      </c>
      <c r="K225" s="356">
        <v>3533</v>
      </c>
    </row>
    <row r="226" spans="1:11">
      <c r="A226" s="703">
        <v>45992</v>
      </c>
      <c r="G226" s="303">
        <v>9309</v>
      </c>
      <c r="H226" s="303">
        <v>16676.599999999999</v>
      </c>
      <c r="I226" s="303">
        <v>1882</v>
      </c>
      <c r="J226" s="303">
        <v>1674</v>
      </c>
      <c r="K226" s="356">
        <v>3531</v>
      </c>
    </row>
    <row r="227" spans="1:11">
      <c r="A227" s="703">
        <v>46033</v>
      </c>
      <c r="G227" s="303">
        <v>9202</v>
      </c>
      <c r="H227" s="303">
        <v>16616.8</v>
      </c>
      <c r="I227" s="303">
        <v>1753</v>
      </c>
      <c r="J227" s="303">
        <v>1445</v>
      </c>
      <c r="K227" s="356">
        <v>3525</v>
      </c>
    </row>
    <row r="228" spans="1:11">
      <c r="A228" s="703">
        <v>46054</v>
      </c>
      <c r="G228" s="303">
        <v>9133</v>
      </c>
      <c r="H228" s="303">
        <v>16564.777777777777</v>
      </c>
      <c r="I228" s="303">
        <v>1725</v>
      </c>
      <c r="J228" s="303">
        <v>1449</v>
      </c>
      <c r="K228" s="356">
        <v>3538</v>
      </c>
    </row>
    <row r="229" spans="1:11">
      <c r="A229" s="703">
        <v>46082</v>
      </c>
      <c r="G229" s="303">
        <v>9208</v>
      </c>
      <c r="H229" s="303">
        <v>16556</v>
      </c>
      <c r="I229" s="303">
        <v>1741</v>
      </c>
      <c r="J229" s="303">
        <v>1377</v>
      </c>
      <c r="K229" s="356">
        <v>3540</v>
      </c>
    </row>
    <row r="230" spans="1:11">
      <c r="A230" s="703">
        <v>46113</v>
      </c>
      <c r="G230" s="303">
        <v>9158</v>
      </c>
      <c r="H230" s="303">
        <v>16551</v>
      </c>
      <c r="I230" s="303">
        <v>1702</v>
      </c>
      <c r="J230" s="303">
        <v>1331</v>
      </c>
      <c r="K230" s="356">
        <v>3544</v>
      </c>
    </row>
    <row r="231" spans="1:11">
      <c r="A231" s="703">
        <v>46153</v>
      </c>
      <c r="G231" s="303">
        <v>9322</v>
      </c>
      <c r="H231" s="303">
        <v>16625.166666666668</v>
      </c>
      <c r="I231" s="303">
        <v>1695</v>
      </c>
      <c r="J231" s="303">
        <v>1466</v>
      </c>
      <c r="K231" s="356">
        <v>3551</v>
      </c>
    </row>
    <row r="232" spans="1:11" ht="13.5" thickBot="1">
      <c r="A232" s="704">
        <v>46174</v>
      </c>
      <c r="B232" s="694"/>
      <c r="C232" s="694"/>
      <c r="D232" s="694"/>
      <c r="E232" s="694"/>
      <c r="F232" s="694"/>
      <c r="G232" s="359">
        <v>9431</v>
      </c>
      <c r="H232" s="359">
        <v>16783.8</v>
      </c>
      <c r="I232" s="359">
        <v>1666</v>
      </c>
      <c r="J232" s="359">
        <v>1513</v>
      </c>
      <c r="K232" s="360">
        <v>3556</v>
      </c>
    </row>
  </sheetData>
  <mergeCells count="2">
    <mergeCell ref="N2:O2"/>
    <mergeCell ref="B2:C2"/>
  </mergeCells>
  <conditionalFormatting sqref="N78:Y81 N4:W80">
    <cfRule type="containsErrors" dxfId="7" priority="2">
      <formula>ISERROR(N4)</formula>
    </cfRule>
  </conditionalFormatting>
  <conditionalFormatting sqref="X4:Y80">
    <cfRule type="containsErrors" dxfId="6" priority="1">
      <formula>ISERROR(X4)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43" fitToHeight="0" orientation="landscape" r:id="rId1"/>
  <headerFooter>
    <oddFooter>&amp;L&amp;F&amp;CPage &amp;P of &amp;N&amp;R&amp;D</oddFooter>
  </headerFooter>
</worksheet>
</file>

<file path=xl/worksheets/sheet29.xml><?xml version="1.0" encoding="utf-8"?>
<worksheet xmlns="http://schemas.openxmlformats.org/spreadsheetml/2006/main" xmlns:r="http://schemas.openxmlformats.org/officeDocument/2006/relationships">
  <sheetPr codeName="Sheet41">
    <pageSetUpPr fitToPage="1"/>
  </sheetPr>
  <dimension ref="A1:AE231"/>
  <sheetViews>
    <sheetView zoomScaleNormal="100" workbookViewId="0">
      <pane ySplit="2" topLeftCell="A3" activePane="bottomLeft" state="frozen"/>
      <selection pane="bottomLeft"/>
    </sheetView>
  </sheetViews>
  <sheetFormatPr defaultRowHeight="12.75"/>
  <cols>
    <col min="1" max="1" width="9.140625" style="110"/>
    <col min="2" max="2" width="15.7109375" style="378" customWidth="1"/>
    <col min="3" max="30" width="15.7109375" style="379" customWidth="1"/>
    <col min="31" max="31" width="13.140625" style="385" customWidth="1"/>
    <col min="32" max="16384" width="9.140625" style="110"/>
  </cols>
  <sheetData>
    <row r="1" spans="1:31" s="73" customFormat="1" ht="13.5" thickBot="1">
      <c r="A1" s="82" t="s">
        <v>152</v>
      </c>
      <c r="B1" s="242"/>
      <c r="C1" s="379"/>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471"/>
    </row>
    <row r="2" spans="1:31" s="73" customFormat="1" ht="30.75" customHeight="1" thickBot="1">
      <c r="A2" s="73" t="s">
        <v>62</v>
      </c>
      <c r="B2" s="787" t="s">
        <v>109</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381"/>
      <c r="AE2" s="472"/>
    </row>
    <row r="3" spans="1:31" s="245" customFormat="1" ht="24" customHeight="1" thickBot="1">
      <c r="A3" s="387" t="s">
        <v>6</v>
      </c>
      <c r="B3" s="244" t="s">
        <v>37</v>
      </c>
      <c r="C3" s="701" t="s">
        <v>66</v>
      </c>
      <c r="D3" s="701" t="s">
        <v>255</v>
      </c>
      <c r="E3" s="383" t="s">
        <v>51</v>
      </c>
      <c r="F3" s="701" t="s">
        <v>66</v>
      </c>
      <c r="G3" s="702" t="s">
        <v>255</v>
      </c>
      <c r="H3" s="382" t="s">
        <v>39</v>
      </c>
      <c r="I3" s="701" t="s">
        <v>66</v>
      </c>
      <c r="J3" s="702" t="s">
        <v>255</v>
      </c>
      <c r="K3" s="382" t="s">
        <v>52</v>
      </c>
      <c r="L3" s="701" t="s">
        <v>66</v>
      </c>
      <c r="M3" s="702" t="s">
        <v>255</v>
      </c>
      <c r="N3" s="382" t="s">
        <v>34</v>
      </c>
      <c r="O3" s="701" t="s">
        <v>66</v>
      </c>
      <c r="P3" s="702" t="s">
        <v>255</v>
      </c>
      <c r="Q3" s="382" t="s">
        <v>67</v>
      </c>
      <c r="R3" s="701" t="s">
        <v>66</v>
      </c>
      <c r="S3" s="702" t="s">
        <v>255</v>
      </c>
      <c r="T3" s="382" t="s">
        <v>33</v>
      </c>
      <c r="U3" s="701" t="s">
        <v>66</v>
      </c>
      <c r="V3" s="701" t="s">
        <v>255</v>
      </c>
      <c r="W3" s="383" t="s">
        <v>110</v>
      </c>
      <c r="X3" s="701" t="s">
        <v>66</v>
      </c>
      <c r="Y3" s="702" t="s">
        <v>255</v>
      </c>
      <c r="Z3" s="382" t="s">
        <v>111</v>
      </c>
      <c r="AA3" s="701" t="s">
        <v>66</v>
      </c>
      <c r="AB3" s="702" t="s">
        <v>255</v>
      </c>
      <c r="AC3" s="382" t="s">
        <v>112</v>
      </c>
      <c r="AD3" s="701" t="s">
        <v>66</v>
      </c>
      <c r="AE3" s="702" t="s">
        <v>255</v>
      </c>
    </row>
    <row r="4" spans="1:31" s="73" customFormat="1">
      <c r="A4" s="248">
        <v>39294</v>
      </c>
      <c r="B4" s="247"/>
      <c r="C4" s="378"/>
      <c r="D4" s="379"/>
      <c r="E4" s="373"/>
      <c r="F4" s="379"/>
      <c r="G4" s="374"/>
      <c r="H4" s="384"/>
      <c r="I4" s="379"/>
      <c r="J4" s="374"/>
      <c r="K4" s="384">
        <f>'[2]Times on'!K2</f>
        <v>229.87177280550773</v>
      </c>
      <c r="L4" s="379"/>
      <c r="M4" s="374"/>
      <c r="N4" s="384">
        <f>'[2]Times on'!N2</f>
        <v>287.92954179138843</v>
      </c>
      <c r="O4" s="379"/>
      <c r="P4" s="374"/>
      <c r="Q4" s="384"/>
      <c r="R4" s="379"/>
      <c r="S4" s="374"/>
      <c r="T4" s="384">
        <f>'[2]Times on'!T2</f>
        <v>413.11481218993623</v>
      </c>
      <c r="U4" s="384"/>
      <c r="V4" s="384"/>
      <c r="W4" s="373"/>
      <c r="X4" s="379"/>
      <c r="Y4" s="374"/>
      <c r="Z4" s="384">
        <f>'[2]Times on'!AC2</f>
        <v>272.48532184217612</v>
      </c>
      <c r="AA4" s="379"/>
      <c r="AB4" s="374"/>
      <c r="AC4" s="379"/>
      <c r="AD4" s="379"/>
      <c r="AE4" s="473"/>
    </row>
    <row r="5" spans="1:31" s="73" customFormat="1">
      <c r="A5" s="246">
        <v>39325</v>
      </c>
      <c r="B5" s="247"/>
      <c r="C5" s="378"/>
      <c r="D5" s="379"/>
      <c r="E5" s="373"/>
      <c r="F5" s="379"/>
      <c r="G5" s="374"/>
      <c r="H5" s="384"/>
      <c r="I5" s="379"/>
      <c r="J5" s="374"/>
      <c r="K5" s="384">
        <f>'[2]Times on'!K3</f>
        <v>221.38035023879917</v>
      </c>
      <c r="L5" s="379"/>
      <c r="M5" s="374"/>
      <c r="N5" s="384">
        <f>'[2]Times on'!N3</f>
        <v>278.21891950531568</v>
      </c>
      <c r="O5" s="379"/>
      <c r="P5" s="374"/>
      <c r="Q5" s="384"/>
      <c r="R5" s="379"/>
      <c r="S5" s="374"/>
      <c r="T5" s="384">
        <f>'[2]Times on'!T3</f>
        <v>421.84861717612807</v>
      </c>
      <c r="U5" s="384"/>
      <c r="V5" s="384"/>
      <c r="W5" s="373"/>
      <c r="X5" s="379"/>
      <c r="Y5" s="374"/>
      <c r="Z5" s="384">
        <f>'[2]Times on'!AC3</f>
        <v>272.7568721643982</v>
      </c>
      <c r="AA5" s="379"/>
      <c r="AB5" s="374"/>
      <c r="AC5" s="379"/>
      <c r="AD5" s="379"/>
      <c r="AE5" s="473"/>
    </row>
    <row r="6" spans="1:31" s="73" customFormat="1">
      <c r="A6" s="246">
        <v>39355</v>
      </c>
      <c r="B6" s="247"/>
      <c r="C6" s="378"/>
      <c r="D6" s="379"/>
      <c r="E6" s="373"/>
      <c r="F6" s="379"/>
      <c r="G6" s="374"/>
      <c r="H6" s="384"/>
      <c r="I6" s="379"/>
      <c r="J6" s="374"/>
      <c r="K6" s="384">
        <f>'[2]Times on'!K4</f>
        <v>213.12035885592468</v>
      </c>
      <c r="L6" s="379"/>
      <c r="M6" s="374"/>
      <c r="N6" s="384">
        <f>'[2]Times on'!N4</f>
        <v>264.28749222153078</v>
      </c>
      <c r="O6" s="379"/>
      <c r="P6" s="374"/>
      <c r="Q6" s="384"/>
      <c r="R6" s="379"/>
      <c r="S6" s="374"/>
      <c r="T6" s="384">
        <f>'[2]Times on'!T4</f>
        <v>422.87241887905606</v>
      </c>
      <c r="U6" s="384"/>
      <c r="V6" s="384"/>
      <c r="W6" s="373"/>
      <c r="X6" s="379"/>
      <c r="Y6" s="374"/>
      <c r="Z6" s="384">
        <f>'[2]Times on'!AC4</f>
        <v>275.35471698113207</v>
      </c>
      <c r="AA6" s="379"/>
      <c r="AB6" s="374"/>
      <c r="AC6" s="379"/>
      <c r="AD6" s="379"/>
      <c r="AE6" s="473"/>
    </row>
    <row r="7" spans="1:31" s="73" customFormat="1">
      <c r="A7" s="246">
        <v>39386</v>
      </c>
      <c r="B7" s="247"/>
      <c r="C7" s="378"/>
      <c r="D7" s="379"/>
      <c r="E7" s="373"/>
      <c r="F7" s="379"/>
      <c r="G7" s="374"/>
      <c r="H7" s="384"/>
      <c r="I7" s="379"/>
      <c r="J7" s="374"/>
      <c r="K7" s="384">
        <f>'[2]Times on'!K5</f>
        <v>212.60697784878448</v>
      </c>
      <c r="L7" s="379"/>
      <c r="M7" s="374"/>
      <c r="N7" s="384">
        <f>'[2]Times on'!N5</f>
        <v>266.39630596265812</v>
      </c>
      <c r="O7" s="379"/>
      <c r="P7" s="374"/>
      <c r="Q7" s="384"/>
      <c r="R7" s="379"/>
      <c r="S7" s="374"/>
      <c r="T7" s="384">
        <f>'[2]Times on'!T5</f>
        <v>427.61730205278593</v>
      </c>
      <c r="U7" s="384"/>
      <c r="V7" s="384"/>
      <c r="W7" s="373"/>
      <c r="X7" s="379"/>
      <c r="Y7" s="374"/>
      <c r="Z7" s="384">
        <f>'[2]Times on'!AC5</f>
        <v>273.28789876087529</v>
      </c>
      <c r="AA7" s="379"/>
      <c r="AB7" s="374"/>
      <c r="AC7" s="379"/>
      <c r="AD7" s="379"/>
      <c r="AE7" s="473"/>
    </row>
    <row r="8" spans="1:31" s="73" customFormat="1">
      <c r="A8" s="248">
        <v>39416</v>
      </c>
      <c r="B8" s="247"/>
      <c r="C8" s="378"/>
      <c r="D8" s="379"/>
      <c r="E8" s="373"/>
      <c r="F8" s="379"/>
      <c r="G8" s="374"/>
      <c r="H8" s="384"/>
      <c r="I8" s="379"/>
      <c r="J8" s="374"/>
      <c r="K8" s="384">
        <f>'[2]Times on'!K6</f>
        <v>211.04148574867804</v>
      </c>
      <c r="L8" s="379"/>
      <c r="M8" s="374"/>
      <c r="N8" s="384">
        <f>'[2]Times on'!N6</f>
        <v>266.95905511811026</v>
      </c>
      <c r="O8" s="379"/>
      <c r="P8" s="374"/>
      <c r="Q8" s="384"/>
      <c r="R8" s="379"/>
      <c r="S8" s="374"/>
      <c r="T8" s="384">
        <f>'[2]Times on'!T6</f>
        <v>434.80291970802921</v>
      </c>
      <c r="U8" s="384"/>
      <c r="V8" s="384"/>
      <c r="W8" s="373"/>
      <c r="X8" s="379"/>
      <c r="Y8" s="374"/>
      <c r="Z8" s="384">
        <f>'[2]Times on'!AC6</f>
        <v>272.78110359187923</v>
      </c>
      <c r="AA8" s="379"/>
      <c r="AB8" s="374"/>
      <c r="AC8" s="379"/>
      <c r="AD8" s="379"/>
      <c r="AE8" s="473"/>
    </row>
    <row r="9" spans="1:31" s="73" customFormat="1">
      <c r="A9" s="246">
        <v>39447</v>
      </c>
      <c r="B9" s="247"/>
      <c r="C9" s="378"/>
      <c r="D9" s="379"/>
      <c r="E9" s="373"/>
      <c r="F9" s="379"/>
      <c r="G9" s="374"/>
      <c r="H9" s="384"/>
      <c r="I9" s="379"/>
      <c r="J9" s="374"/>
      <c r="K9" s="384">
        <f>'[2]Times on'!K7</f>
        <v>225.98062483818072</v>
      </c>
      <c r="L9" s="379"/>
      <c r="M9" s="374"/>
      <c r="N9" s="384">
        <f>'[2]Times on'!N7</f>
        <v>265.511407579273</v>
      </c>
      <c r="O9" s="379"/>
      <c r="P9" s="374"/>
      <c r="Q9" s="384"/>
      <c r="R9" s="379"/>
      <c r="S9" s="374"/>
      <c r="T9" s="384">
        <f>'[2]Times on'!T7</f>
        <v>427.51822157434401</v>
      </c>
      <c r="U9" s="384"/>
      <c r="V9" s="384"/>
      <c r="W9" s="373"/>
      <c r="X9" s="379"/>
      <c r="Y9" s="374"/>
      <c r="Z9" s="384">
        <f>'[2]Times on'!AC7</f>
        <v>269.40488301119024</v>
      </c>
      <c r="AA9" s="379"/>
      <c r="AB9" s="374"/>
      <c r="AC9" s="379"/>
      <c r="AD9" s="379"/>
      <c r="AE9" s="473"/>
    </row>
    <row r="10" spans="1:31" s="73" customFormat="1">
      <c r="A10" s="246">
        <v>39478</v>
      </c>
      <c r="B10" s="247"/>
      <c r="C10" s="378"/>
      <c r="D10" s="379"/>
      <c r="E10" s="373">
        <f>'[2]Times on'!E8</f>
        <v>89.307317073170736</v>
      </c>
      <c r="F10" s="379"/>
      <c r="G10" s="374"/>
      <c r="H10" s="384"/>
      <c r="I10" s="379"/>
      <c r="J10" s="374"/>
      <c r="K10" s="384">
        <f>'[2]Times on'!K8</f>
        <v>237.88444562146893</v>
      </c>
      <c r="L10" s="379"/>
      <c r="M10" s="374"/>
      <c r="N10" s="384">
        <f>'[2]Times on'!N8</f>
        <v>271.78098438426565</v>
      </c>
      <c r="O10" s="379"/>
      <c r="P10" s="374"/>
      <c r="Q10" s="384"/>
      <c r="R10" s="379"/>
      <c r="S10" s="374"/>
      <c r="T10" s="384">
        <f>'[2]Times on'!T8</f>
        <v>425.61928219563686</v>
      </c>
      <c r="U10" s="384"/>
      <c r="V10" s="384"/>
      <c r="W10" s="373"/>
      <c r="X10" s="379"/>
      <c r="Y10" s="374"/>
      <c r="Z10" s="384">
        <f>'[2]Times on'!AC8</f>
        <v>269.3381780430833</v>
      </c>
      <c r="AA10" s="379"/>
      <c r="AB10" s="374"/>
      <c r="AC10" s="379"/>
      <c r="AD10" s="379"/>
      <c r="AE10" s="473"/>
    </row>
    <row r="11" spans="1:31" s="73" customFormat="1">
      <c r="A11" s="246">
        <v>39507</v>
      </c>
      <c r="B11" s="247"/>
      <c r="C11" s="378"/>
      <c r="D11" s="379"/>
      <c r="E11" s="373">
        <f>'[2]Times on'!E9</f>
        <v>98.355658198614321</v>
      </c>
      <c r="F11" s="379"/>
      <c r="G11" s="374"/>
      <c r="H11" s="384"/>
      <c r="I11" s="379"/>
      <c r="J11" s="374"/>
      <c r="K11" s="384">
        <f>'[2]Times on'!K9</f>
        <v>239.56208464498076</v>
      </c>
      <c r="L11" s="379"/>
      <c r="M11" s="374"/>
      <c r="N11" s="384">
        <f>'[2]Times on'!N9</f>
        <v>272.36989746566064</v>
      </c>
      <c r="O11" s="379"/>
      <c r="P11" s="374"/>
      <c r="Q11" s="384"/>
      <c r="R11" s="379"/>
      <c r="S11" s="374"/>
      <c r="T11" s="384">
        <f>'[2]Times on'!T9</f>
        <v>425.26198749131339</v>
      </c>
      <c r="U11" s="384"/>
      <c r="V11" s="384"/>
      <c r="W11" s="373"/>
      <c r="X11" s="379"/>
      <c r="Y11" s="374"/>
      <c r="Z11" s="384">
        <f>'[2]Times on'!AC9</f>
        <v>274.82013605442177</v>
      </c>
      <c r="AA11" s="379"/>
      <c r="AB11" s="374"/>
      <c r="AC11" s="379"/>
      <c r="AD11" s="379"/>
      <c r="AE11" s="473"/>
    </row>
    <row r="12" spans="1:31" s="73" customFormat="1">
      <c r="A12" s="246">
        <v>39538</v>
      </c>
      <c r="B12" s="247"/>
      <c r="C12" s="378"/>
      <c r="D12" s="379"/>
      <c r="E12" s="373">
        <f>'[2]Times on'!E10</f>
        <v>110.72727272727273</v>
      </c>
      <c r="F12" s="379"/>
      <c r="G12" s="374"/>
      <c r="H12" s="384"/>
      <c r="I12" s="379"/>
      <c r="J12" s="374"/>
      <c r="K12" s="384">
        <f>'[2]Times on'!K10</f>
        <v>243.83931158624929</v>
      </c>
      <c r="L12" s="379"/>
      <c r="M12" s="374"/>
      <c r="N12" s="384">
        <f>'[2]Times on'!N10</f>
        <v>273.7549706494982</v>
      </c>
      <c r="O12" s="379"/>
      <c r="P12" s="374"/>
      <c r="Q12" s="384"/>
      <c r="R12" s="379"/>
      <c r="S12" s="374"/>
      <c r="T12" s="384">
        <f>'[2]Times on'!T10</f>
        <v>423.16430020283974</v>
      </c>
      <c r="U12" s="384"/>
      <c r="V12" s="384"/>
      <c r="W12" s="373"/>
      <c r="X12" s="379"/>
      <c r="Y12" s="374"/>
      <c r="Z12" s="384">
        <f>'[2]Times on'!AC10</f>
        <v>269.58691433324094</v>
      </c>
      <c r="AA12" s="379"/>
      <c r="AB12" s="374"/>
      <c r="AC12" s="379"/>
      <c r="AD12" s="379"/>
      <c r="AE12" s="473"/>
    </row>
    <row r="13" spans="1:31" s="73" customFormat="1">
      <c r="A13" s="246">
        <v>39568</v>
      </c>
      <c r="B13" s="247">
        <f>'[2]Times on'!B11</f>
        <v>152.34910783553141</v>
      </c>
      <c r="C13" s="378"/>
      <c r="D13" s="379"/>
      <c r="E13" s="373">
        <f>'[2]Times on'!E11</f>
        <v>112.58964143426294</v>
      </c>
      <c r="F13" s="379"/>
      <c r="G13" s="374"/>
      <c r="H13" s="384"/>
      <c r="I13" s="379"/>
      <c r="J13" s="374"/>
      <c r="K13" s="384">
        <f>'[2]Times on'!K11</f>
        <v>247.09825652707201</v>
      </c>
      <c r="L13" s="379"/>
      <c r="M13" s="374"/>
      <c r="N13" s="384">
        <f>'[2]Times on'!N11</f>
        <v>272.5267246162382</v>
      </c>
      <c r="O13" s="379"/>
      <c r="P13" s="374"/>
      <c r="Q13" s="384"/>
      <c r="R13" s="379"/>
      <c r="S13" s="374"/>
      <c r="T13" s="384">
        <f>'[2]Times on'!T11</f>
        <v>415.06865284974094</v>
      </c>
      <c r="U13" s="384"/>
      <c r="V13" s="384"/>
      <c r="W13" s="373"/>
      <c r="X13" s="379"/>
      <c r="Y13" s="374"/>
      <c r="Z13" s="384">
        <f>'[2]Times on'!AC11</f>
        <v>274.54242081447961</v>
      </c>
      <c r="AA13" s="379"/>
      <c r="AB13" s="374"/>
      <c r="AC13" s="379"/>
      <c r="AD13" s="379"/>
      <c r="AE13" s="473"/>
    </row>
    <row r="14" spans="1:31" s="73" customFormat="1">
      <c r="A14" s="246">
        <v>39599</v>
      </c>
      <c r="B14" s="247">
        <f>'[2]Times on'!B12</f>
        <v>160.07472527472527</v>
      </c>
      <c r="C14" s="378"/>
      <c r="D14" s="379"/>
      <c r="E14" s="373">
        <f>'[2]Times on'!E12</f>
        <v>114.18439716312056</v>
      </c>
      <c r="F14" s="379"/>
      <c r="G14" s="374"/>
      <c r="H14" s="384"/>
      <c r="I14" s="379"/>
      <c r="J14" s="374"/>
      <c r="K14" s="384">
        <f>'[2]Times on'!K12</f>
        <v>244.91772449459333</v>
      </c>
      <c r="L14" s="379"/>
      <c r="M14" s="374"/>
      <c r="N14" s="384">
        <f>'[2]Times on'!N12</f>
        <v>267.27344309234076</v>
      </c>
      <c r="O14" s="379"/>
      <c r="P14" s="374"/>
      <c r="Q14" s="384"/>
      <c r="R14" s="379"/>
      <c r="S14" s="374"/>
      <c r="T14" s="384">
        <f>'[2]Times on'!T12</f>
        <v>404.30504148053603</v>
      </c>
      <c r="U14" s="384"/>
      <c r="V14" s="384"/>
      <c r="W14" s="373">
        <v>122.98387096774194</v>
      </c>
      <c r="X14" s="379"/>
      <c r="Y14" s="374"/>
      <c r="Z14" s="384">
        <f>'[2]Times on'!AC12</f>
        <v>277.45614549721324</v>
      </c>
      <c r="AA14" s="379"/>
      <c r="AB14" s="374"/>
      <c r="AC14" s="379"/>
      <c r="AD14" s="379"/>
      <c r="AE14" s="473"/>
    </row>
    <row r="15" spans="1:31" s="73" customFormat="1">
      <c r="A15" s="246">
        <v>39629</v>
      </c>
      <c r="B15" s="247">
        <f>'[2]Times on'!B13</f>
        <v>165.15745856353593</v>
      </c>
      <c r="C15" s="378"/>
      <c r="D15" s="379"/>
      <c r="E15" s="373">
        <f>'[2]Times on'!E13</f>
        <v>110.12828438948995</v>
      </c>
      <c r="F15" s="379"/>
      <c r="G15" s="374"/>
      <c r="H15" s="384"/>
      <c r="I15" s="379"/>
      <c r="J15" s="374"/>
      <c r="K15" s="384">
        <f>'[2]Times on'!K13</f>
        <v>245.38002967988129</v>
      </c>
      <c r="L15" s="379"/>
      <c r="M15" s="374"/>
      <c r="N15" s="384">
        <f>'[2]Times on'!N13</f>
        <v>264.37009247949749</v>
      </c>
      <c r="O15" s="379"/>
      <c r="P15" s="374"/>
      <c r="Q15" s="384"/>
      <c r="R15" s="379"/>
      <c r="S15" s="374"/>
      <c r="T15" s="384">
        <f>'[2]Times on'!T13</f>
        <v>398.94451294697905</v>
      </c>
      <c r="U15" s="384"/>
      <c r="V15" s="384"/>
      <c r="W15" s="373">
        <v>128.88715953307394</v>
      </c>
      <c r="X15" s="379"/>
      <c r="Y15" s="374"/>
      <c r="Z15" s="384">
        <f>'[2]Times on'!AC13</f>
        <v>278.06848484848484</v>
      </c>
      <c r="AA15" s="379"/>
      <c r="AB15" s="374"/>
      <c r="AC15" s="379"/>
      <c r="AD15" s="379"/>
      <c r="AE15" s="473"/>
    </row>
    <row r="16" spans="1:31" s="73" customFormat="1">
      <c r="A16" s="246">
        <v>39660</v>
      </c>
      <c r="B16" s="247">
        <f>'[2]Times on'!B14</f>
        <v>162.47553324968632</v>
      </c>
      <c r="C16" s="378"/>
      <c r="D16" s="379"/>
      <c r="E16" s="373">
        <f>'[2]Times on'!E14</f>
        <v>115.7296551724138</v>
      </c>
      <c r="F16" s="379"/>
      <c r="G16" s="374"/>
      <c r="H16" s="384"/>
      <c r="I16" s="379"/>
      <c r="J16" s="374"/>
      <c r="K16" s="384">
        <f>'[2]Times on'!K14</f>
        <v>243.72708065785659</v>
      </c>
      <c r="L16" s="379"/>
      <c r="M16" s="374"/>
      <c r="N16" s="384">
        <f>'[2]Times on'!N14</f>
        <v>263.52661919294678</v>
      </c>
      <c r="O16" s="379"/>
      <c r="P16" s="374"/>
      <c r="Q16" s="384"/>
      <c r="R16" s="379"/>
      <c r="S16" s="374"/>
      <c r="T16" s="384">
        <f>'[2]Times on'!T14</f>
        <v>392.22089552238805</v>
      </c>
      <c r="U16" s="384"/>
      <c r="V16" s="384"/>
      <c r="W16" s="373">
        <v>128.11173184357543</v>
      </c>
      <c r="X16" s="379"/>
      <c r="Y16" s="374"/>
      <c r="Z16" s="384">
        <f>'[2]Times on'!AC14</f>
        <v>285.17314930991216</v>
      </c>
      <c r="AA16" s="379"/>
      <c r="AB16" s="374"/>
      <c r="AC16" s="379"/>
      <c r="AD16" s="379"/>
      <c r="AE16" s="473"/>
    </row>
    <row r="17" spans="1:31" s="73" customFormat="1">
      <c r="A17" s="246">
        <v>39691</v>
      </c>
      <c r="B17" s="247">
        <f>'[2]Times on'!B15</f>
        <v>167.39678615574783</v>
      </c>
      <c r="C17" s="378"/>
      <c r="D17" s="379"/>
      <c r="E17" s="373">
        <f>'[2]Times on'!E15</f>
        <v>116.3598971722365</v>
      </c>
      <c r="F17" s="379"/>
      <c r="G17" s="374"/>
      <c r="H17" s="384"/>
      <c r="I17" s="379"/>
      <c r="J17" s="374"/>
      <c r="K17" s="384">
        <f>'[2]Times on'!K15</f>
        <v>236.43471625366482</v>
      </c>
      <c r="L17" s="379"/>
      <c r="M17" s="374"/>
      <c r="N17" s="384">
        <f>'[2]Times on'!N15</f>
        <v>253.00264725347452</v>
      </c>
      <c r="O17" s="379"/>
      <c r="P17" s="374"/>
      <c r="Q17" s="384"/>
      <c r="R17" s="379"/>
      <c r="S17" s="374"/>
      <c r="T17" s="384">
        <f>'[2]Times on'!T15</f>
        <v>386.6888111888112</v>
      </c>
      <c r="U17" s="384"/>
      <c r="V17" s="384"/>
      <c r="W17" s="373">
        <v>137.70322580645163</v>
      </c>
      <c r="X17" s="379"/>
      <c r="Y17" s="374"/>
      <c r="Z17" s="384">
        <f>'[2]Times on'!AC15</f>
        <v>288.27647248149339</v>
      </c>
      <c r="AA17" s="379"/>
      <c r="AB17" s="374"/>
      <c r="AC17" s="379"/>
      <c r="AD17" s="379"/>
      <c r="AE17" s="473"/>
    </row>
    <row r="18" spans="1:31" s="73" customFormat="1">
      <c r="A18" s="246">
        <v>39721</v>
      </c>
      <c r="B18" s="247">
        <f>'[2]Times on'!B16</f>
        <v>166.21787383177571</v>
      </c>
      <c r="C18" s="378"/>
      <c r="D18" s="379"/>
      <c r="E18" s="373">
        <f>'[2]Times on'!E16</f>
        <v>117.39467312348668</v>
      </c>
      <c r="F18" s="379"/>
      <c r="G18" s="374"/>
      <c r="H18" s="384"/>
      <c r="I18" s="379"/>
      <c r="J18" s="374"/>
      <c r="K18" s="384">
        <f>'[2]Times on'!K16</f>
        <v>230.02762732338385</v>
      </c>
      <c r="L18" s="379"/>
      <c r="M18" s="374"/>
      <c r="N18" s="384">
        <f>'[2]Times on'!N16</f>
        <v>245.00762631077217</v>
      </c>
      <c r="O18" s="379"/>
      <c r="P18" s="374"/>
      <c r="Q18" s="384"/>
      <c r="R18" s="379"/>
      <c r="S18" s="374"/>
      <c r="T18" s="384">
        <f>'[2]Times on'!T16</f>
        <v>377.26468942361498</v>
      </c>
      <c r="U18" s="384"/>
      <c r="V18" s="384"/>
      <c r="W18" s="373">
        <v>141.40909090909091</v>
      </c>
      <c r="X18" s="379"/>
      <c r="Y18" s="374"/>
      <c r="Z18" s="384">
        <f>'[2]Times on'!AC16</f>
        <v>299.35685752330227</v>
      </c>
      <c r="AA18" s="379"/>
      <c r="AB18" s="374"/>
      <c r="AC18" s="379"/>
      <c r="AD18" s="379"/>
      <c r="AE18" s="473"/>
    </row>
    <row r="19" spans="1:31" s="73" customFormat="1">
      <c r="A19" s="246">
        <v>39752</v>
      </c>
      <c r="B19" s="247">
        <f>'[2]Times on'!B17</f>
        <v>169.59234907352061</v>
      </c>
      <c r="C19" s="378"/>
      <c r="D19" s="379"/>
      <c r="E19" s="373">
        <f>'[2]Times on'!E17</f>
        <v>123.04856787048568</v>
      </c>
      <c r="F19" s="379"/>
      <c r="G19" s="374"/>
      <c r="H19" s="384">
        <f>'[2]Times on'!H17</f>
        <v>312.25439503619441</v>
      </c>
      <c r="I19" s="379"/>
      <c r="J19" s="374"/>
      <c r="K19" s="384">
        <f>'[2]Times on'!K17</f>
        <v>226.61347313438569</v>
      </c>
      <c r="L19" s="379"/>
      <c r="M19" s="374"/>
      <c r="N19" s="384">
        <f>'[2]Times on'!N17</f>
        <v>245.50323905830305</v>
      </c>
      <c r="O19" s="379"/>
      <c r="P19" s="374"/>
      <c r="Q19" s="384"/>
      <c r="R19" s="379"/>
      <c r="S19" s="374"/>
      <c r="T19" s="384">
        <f>'[2]Times on'!T17</f>
        <v>374.18334264952489</v>
      </c>
      <c r="U19" s="384"/>
      <c r="V19" s="384"/>
      <c r="W19" s="373">
        <v>146.493353028065</v>
      </c>
      <c r="X19" s="379"/>
      <c r="Y19" s="374"/>
      <c r="Z19" s="384">
        <f>'[2]Times on'!AC17</f>
        <v>292.39165852069078</v>
      </c>
      <c r="AA19" s="379"/>
      <c r="AB19" s="374"/>
      <c r="AC19" s="379"/>
      <c r="AD19" s="379"/>
      <c r="AE19" s="473"/>
    </row>
    <row r="20" spans="1:31" s="73" customFormat="1">
      <c r="A20" s="246">
        <v>39782</v>
      </c>
      <c r="B20" s="247">
        <f>'[2]Times on'!B18</f>
        <v>169.49364791288565</v>
      </c>
      <c r="C20" s="378"/>
      <c r="D20" s="379"/>
      <c r="E20" s="373">
        <f>'[2]Times on'!E18</f>
        <v>122.90297542043984</v>
      </c>
      <c r="F20" s="379"/>
      <c r="G20" s="374"/>
      <c r="H20" s="384">
        <f>'[2]Times on'!H18</f>
        <v>321.23609022556388</v>
      </c>
      <c r="I20" s="379"/>
      <c r="J20" s="374"/>
      <c r="K20" s="384">
        <f>'[2]Times on'!K18</f>
        <v>224.38695900857959</v>
      </c>
      <c r="L20" s="379"/>
      <c r="M20" s="374"/>
      <c r="N20" s="384">
        <f>'[2]Times on'!N18</f>
        <v>244.9220595181861</v>
      </c>
      <c r="O20" s="379"/>
      <c r="P20" s="374"/>
      <c r="Q20" s="384"/>
      <c r="R20" s="379"/>
      <c r="S20" s="374"/>
      <c r="T20" s="384">
        <f>'[2]Times on'!T18</f>
        <v>374.95163979988882</v>
      </c>
      <c r="U20" s="384"/>
      <c r="V20" s="384"/>
      <c r="W20" s="373">
        <v>145.98091603053436</v>
      </c>
      <c r="X20" s="379"/>
      <c r="Y20" s="374"/>
      <c r="Z20" s="384">
        <f>'[2]Times on'!AC18</f>
        <v>292.09141729694181</v>
      </c>
      <c r="AA20" s="379"/>
      <c r="AB20" s="374"/>
      <c r="AC20" s="379"/>
      <c r="AD20" s="379"/>
      <c r="AE20" s="473"/>
    </row>
    <row r="21" spans="1:31" s="73" customFormat="1">
      <c r="A21" s="246">
        <v>39813</v>
      </c>
      <c r="B21" s="247">
        <f>'[2]Times on'!B19</f>
        <v>168.13600485731632</v>
      </c>
      <c r="C21" s="378"/>
      <c r="D21" s="379"/>
      <c r="E21" s="373">
        <f>'[2]Times on'!E19</f>
        <v>123.11052631578947</v>
      </c>
      <c r="F21" s="379"/>
      <c r="G21" s="374"/>
      <c r="H21" s="384">
        <f>'[2]Times on'!H19</f>
        <v>327.76904647819839</v>
      </c>
      <c r="I21" s="379"/>
      <c r="J21" s="374"/>
      <c r="K21" s="384">
        <f>'[2]Times on'!K19</f>
        <v>229.0270717806531</v>
      </c>
      <c r="L21" s="379"/>
      <c r="M21" s="374"/>
      <c r="N21" s="384">
        <f>'[2]Times on'!N19</f>
        <v>248.953506949992</v>
      </c>
      <c r="O21" s="379"/>
      <c r="P21" s="374"/>
      <c r="Q21" s="384"/>
      <c r="R21" s="379"/>
      <c r="S21" s="374"/>
      <c r="T21" s="384">
        <f>'[2]Times on'!T19</f>
        <v>365.40455531453364</v>
      </c>
      <c r="U21" s="384"/>
      <c r="V21" s="384"/>
      <c r="W21" s="373">
        <v>149.98663697104678</v>
      </c>
      <c r="X21" s="379"/>
      <c r="Y21" s="374"/>
      <c r="Z21" s="384">
        <f>'[2]Times on'!AC19</f>
        <v>285.45762165646147</v>
      </c>
      <c r="AA21" s="379"/>
      <c r="AB21" s="374"/>
      <c r="AC21" s="379"/>
      <c r="AD21" s="379"/>
      <c r="AE21" s="473"/>
    </row>
    <row r="22" spans="1:31" s="73" customFormat="1">
      <c r="A22" s="246">
        <v>39844</v>
      </c>
      <c r="B22" s="247">
        <f>'[2]Times on'!B20</f>
        <v>173.16923076923078</v>
      </c>
      <c r="C22" s="378"/>
      <c r="D22" s="379"/>
      <c r="E22" s="373">
        <f>'[2]Times on'!E20</f>
        <v>127.28023598820059</v>
      </c>
      <c r="F22" s="379"/>
      <c r="G22" s="374"/>
      <c r="H22" s="384">
        <f>'[2]Times on'!H20</f>
        <v>328.2573320719016</v>
      </c>
      <c r="I22" s="379"/>
      <c r="J22" s="374"/>
      <c r="K22" s="384">
        <f>'[2]Times on'!K20</f>
        <v>235.55507525445043</v>
      </c>
      <c r="L22" s="379"/>
      <c r="M22" s="374"/>
      <c r="N22" s="384">
        <f>'[2]Times on'!N20</f>
        <v>249.6689276485788</v>
      </c>
      <c r="O22" s="379"/>
      <c r="P22" s="374"/>
      <c r="Q22" s="384"/>
      <c r="R22" s="379"/>
      <c r="S22" s="374"/>
      <c r="T22" s="384">
        <f>'[2]Times on'!T20</f>
        <v>367.4170353982301</v>
      </c>
      <c r="U22" s="384"/>
      <c r="V22" s="384"/>
      <c r="W22" s="373">
        <v>154.72286617492097</v>
      </c>
      <c r="X22" s="379"/>
      <c r="Y22" s="374"/>
      <c r="Z22" s="384">
        <f>'[2]Times on'!AC20</f>
        <v>292.80476505625415</v>
      </c>
      <c r="AA22" s="379"/>
      <c r="AB22" s="374"/>
      <c r="AC22" s="379"/>
      <c r="AD22" s="379"/>
      <c r="AE22" s="473"/>
    </row>
    <row r="23" spans="1:31" s="73" customFormat="1">
      <c r="A23" s="246">
        <v>39872</v>
      </c>
      <c r="B23" s="247">
        <f>'[2]Times on'!B21</f>
        <v>172.09441489361703</v>
      </c>
      <c r="C23" s="378"/>
      <c r="D23" s="379"/>
      <c r="E23" s="373">
        <f>'[2]Times on'!E21</f>
        <v>121.48648648648648</v>
      </c>
      <c r="F23" s="379"/>
      <c r="G23" s="374"/>
      <c r="H23" s="384">
        <f>'[2]Times on'!H21</f>
        <v>326.81589767016902</v>
      </c>
      <c r="I23" s="379"/>
      <c r="J23" s="374"/>
      <c r="K23" s="384">
        <f>'[2]Times on'!K21</f>
        <v>236.44574368568755</v>
      </c>
      <c r="L23" s="379"/>
      <c r="M23" s="374"/>
      <c r="N23" s="384">
        <f>'[2]Times on'!N21</f>
        <v>249.3496312920808</v>
      </c>
      <c r="O23" s="379"/>
      <c r="P23" s="374"/>
      <c r="Q23" s="384"/>
      <c r="R23" s="379"/>
      <c r="S23" s="374"/>
      <c r="T23" s="384">
        <f>'[2]Times on'!T21</f>
        <v>357.38330587589235</v>
      </c>
      <c r="U23" s="384"/>
      <c r="V23" s="384"/>
      <c r="W23" s="373">
        <v>155.32624113475177</v>
      </c>
      <c r="X23" s="379"/>
      <c r="Y23" s="374"/>
      <c r="Z23" s="384">
        <f>'[2]Times on'!AC21</f>
        <v>294.45851528384281</v>
      </c>
      <c r="AA23" s="379"/>
      <c r="AB23" s="374"/>
      <c r="AC23" s="379"/>
      <c r="AD23" s="379"/>
      <c r="AE23" s="473"/>
    </row>
    <row r="24" spans="1:31" s="73" customFormat="1">
      <c r="A24" s="246">
        <v>39903</v>
      </c>
      <c r="B24" s="247">
        <f>'[2]Times on'!B22</f>
        <v>177.16701607267646</v>
      </c>
      <c r="C24" s="378"/>
      <c r="D24" s="379"/>
      <c r="E24" s="373">
        <f>'[2]Times on'!E22</f>
        <v>120.49924357034796</v>
      </c>
      <c r="F24" s="379"/>
      <c r="G24" s="374"/>
      <c r="H24" s="384">
        <f>'[2]Times on'!H22</f>
        <v>322.24650349650352</v>
      </c>
      <c r="I24" s="379"/>
      <c r="J24" s="374"/>
      <c r="K24" s="384">
        <f>'[2]Times on'!K22</f>
        <v>237.92388635566468</v>
      </c>
      <c r="L24" s="379"/>
      <c r="M24" s="374"/>
      <c r="N24" s="384">
        <f>'[2]Times on'!N22</f>
        <v>248.45279692258376</v>
      </c>
      <c r="O24" s="379"/>
      <c r="P24" s="374"/>
      <c r="Q24" s="384">
        <f>'[2]Times on'!Q22</f>
        <v>1582.4</v>
      </c>
      <c r="R24" s="379"/>
      <c r="S24" s="374"/>
      <c r="T24" s="384">
        <f>'[2]Times on'!T22</f>
        <v>352.80668127053667</v>
      </c>
      <c r="U24" s="384"/>
      <c r="V24" s="384"/>
      <c r="W24" s="373">
        <v>165.70933589990375</v>
      </c>
      <c r="X24" s="379"/>
      <c r="Y24" s="374"/>
      <c r="Z24" s="384">
        <f>'[2]Times on'!AC22</f>
        <v>291.62733333333335</v>
      </c>
      <c r="AA24" s="379"/>
      <c r="AB24" s="374"/>
      <c r="AC24" s="379"/>
      <c r="AD24" s="379"/>
      <c r="AE24" s="473"/>
    </row>
    <row r="25" spans="1:31" s="73" customFormat="1">
      <c r="A25" s="246">
        <v>39933</v>
      </c>
      <c r="B25" s="247">
        <f>'[2]Times on'!B23</f>
        <v>168.53478566408995</v>
      </c>
      <c r="C25" s="378"/>
      <c r="D25" s="379"/>
      <c r="E25" s="373">
        <f>'[2]Times on'!E23</f>
        <v>110.63921568627451</v>
      </c>
      <c r="F25" s="379"/>
      <c r="G25" s="374"/>
      <c r="H25" s="384">
        <f>'[2]Times on'!H23</f>
        <v>321.67929292929296</v>
      </c>
      <c r="I25" s="379"/>
      <c r="J25" s="374"/>
      <c r="K25" s="384">
        <f>'[2]Times on'!K23</f>
        <v>236.04857621440536</v>
      </c>
      <c r="L25" s="379"/>
      <c r="M25" s="374"/>
      <c r="N25" s="384">
        <f>'[2]Times on'!N23</f>
        <v>244.88690949578495</v>
      </c>
      <c r="O25" s="379"/>
      <c r="P25" s="374"/>
      <c r="Q25" s="384">
        <f>'[2]Times on'!Q23</f>
        <v>1563.4491017964071</v>
      </c>
      <c r="R25" s="379"/>
      <c r="S25" s="374"/>
      <c r="T25" s="384">
        <f>'[2]Times on'!T23</f>
        <v>359.296875</v>
      </c>
      <c r="U25" s="384"/>
      <c r="V25" s="384"/>
      <c r="W25" s="373">
        <v>165.30442804428046</v>
      </c>
      <c r="X25" s="379"/>
      <c r="Y25" s="374"/>
      <c r="Z25" s="384">
        <f>'[2]Times on'!AC23</f>
        <v>292.69268774703556</v>
      </c>
      <c r="AA25" s="379"/>
      <c r="AB25" s="374"/>
      <c r="AC25" s="379"/>
      <c r="AD25" s="379"/>
      <c r="AE25" s="473"/>
    </row>
    <row r="26" spans="1:31" s="73" customFormat="1">
      <c r="A26" s="246">
        <v>39964</v>
      </c>
      <c r="B26" s="247">
        <f>'[2]Times on'!B24</f>
        <v>170.49354180829368</v>
      </c>
      <c r="C26" s="378"/>
      <c r="D26" s="379"/>
      <c r="E26" s="373">
        <f>'[2]Times on'!E24</f>
        <v>113.15449101796408</v>
      </c>
      <c r="F26" s="379"/>
      <c r="G26" s="374"/>
      <c r="H26" s="384">
        <f>'[2]Times on'!H24</f>
        <v>323.35469202149648</v>
      </c>
      <c r="I26" s="379"/>
      <c r="J26" s="374"/>
      <c r="K26" s="384">
        <f>'[2]Times on'!K24</f>
        <v>234.42824977484239</v>
      </c>
      <c r="L26" s="379"/>
      <c r="M26" s="374"/>
      <c r="N26" s="384">
        <f>'[2]Times on'!N24</f>
        <v>247.34745762711864</v>
      </c>
      <c r="O26" s="379"/>
      <c r="P26" s="374"/>
      <c r="Q26" s="384">
        <f>'[2]Times on'!Q24</f>
        <v>1533.2426035502958</v>
      </c>
      <c r="R26" s="379"/>
      <c r="S26" s="374"/>
      <c r="T26" s="384">
        <f>'[2]Times on'!T24</f>
        <v>350.12283640424346</v>
      </c>
      <c r="U26" s="384"/>
      <c r="V26" s="384"/>
      <c r="W26" s="373">
        <v>172.24399260628465</v>
      </c>
      <c r="X26" s="379"/>
      <c r="Y26" s="374"/>
      <c r="Z26" s="384">
        <f>'[2]Times on'!AC24</f>
        <v>289.4137146571336</v>
      </c>
      <c r="AA26" s="379"/>
      <c r="AB26" s="374"/>
      <c r="AC26" s="379"/>
      <c r="AD26" s="379"/>
      <c r="AE26" s="473"/>
    </row>
    <row r="27" spans="1:31" s="73" customFormat="1">
      <c r="A27" s="246">
        <v>39994</v>
      </c>
      <c r="B27" s="247">
        <f>'[2]Times on'!B25</f>
        <v>170.91777188328913</v>
      </c>
      <c r="C27" s="378"/>
      <c r="D27" s="379"/>
      <c r="E27" s="373">
        <f>'[2]Times on'!E25</f>
        <v>109.18076109936575</v>
      </c>
      <c r="F27" s="379"/>
      <c r="G27" s="374"/>
      <c r="H27" s="384">
        <f>'[2]Times on'!H25</f>
        <v>329.82106547376981</v>
      </c>
      <c r="I27" s="379"/>
      <c r="J27" s="374"/>
      <c r="K27" s="384">
        <f>'[2]Times on'!K25</f>
        <v>231.16790797138853</v>
      </c>
      <c r="L27" s="379"/>
      <c r="M27" s="374"/>
      <c r="N27" s="384">
        <f>'[2]Times on'!N25</f>
        <v>248.28474261864275</v>
      </c>
      <c r="O27" s="379"/>
      <c r="P27" s="374"/>
      <c r="Q27" s="384">
        <f>'[2]Times on'!Q25</f>
        <v>1565.6011560693642</v>
      </c>
      <c r="R27" s="379"/>
      <c r="S27" s="374"/>
      <c r="T27" s="384">
        <f>'[2]Times on'!T25</f>
        <v>347.65837104072398</v>
      </c>
      <c r="U27" s="384"/>
      <c r="V27" s="384"/>
      <c r="W27" s="373">
        <v>175.50995260663507</v>
      </c>
      <c r="X27" s="379"/>
      <c r="Y27" s="374"/>
      <c r="Z27" s="384">
        <f>'[2]Times on'!AC25</f>
        <v>289.79864690721649</v>
      </c>
      <c r="AA27" s="379"/>
      <c r="AB27" s="374"/>
      <c r="AC27" s="379"/>
      <c r="AD27" s="379"/>
      <c r="AE27" s="473"/>
    </row>
    <row r="28" spans="1:31" s="73" customFormat="1">
      <c r="A28" s="246">
        <v>40025</v>
      </c>
      <c r="B28" s="247">
        <f>'[2]Times on'!B26</f>
        <v>159.80975609756098</v>
      </c>
      <c r="C28" s="378"/>
      <c r="D28" s="379"/>
      <c r="E28" s="373">
        <f>'[2]Times on'!E26</f>
        <v>111.20780487804878</v>
      </c>
      <c r="F28" s="379"/>
      <c r="G28" s="374"/>
      <c r="H28" s="384">
        <f>'[2]Times on'!H26</f>
        <v>337.57394084732215</v>
      </c>
      <c r="I28" s="379"/>
      <c r="J28" s="374"/>
      <c r="K28" s="384">
        <f>'[2]Times on'!K26</f>
        <v>226.09934696499303</v>
      </c>
      <c r="L28" s="379"/>
      <c r="M28" s="374"/>
      <c r="N28" s="384">
        <f>'[2]Times on'!N26</f>
        <v>248.66467423789601</v>
      </c>
      <c r="O28" s="379"/>
      <c r="P28" s="374"/>
      <c r="Q28" s="384">
        <f>'[2]Times on'!Q26</f>
        <v>1529.2272727272727</v>
      </c>
      <c r="R28" s="379"/>
      <c r="S28" s="374"/>
      <c r="T28" s="384">
        <f>'[2]Times on'!T26</f>
        <v>357.06975414522583</v>
      </c>
      <c r="U28" s="384"/>
      <c r="V28" s="384"/>
      <c r="W28" s="373">
        <v>173.18824609733701</v>
      </c>
      <c r="X28" s="379"/>
      <c r="Y28" s="374"/>
      <c r="Z28" s="384">
        <f>'[2]Times on'!AC26</f>
        <v>288.53020134228188</v>
      </c>
      <c r="AA28" s="379"/>
      <c r="AB28" s="374"/>
      <c r="AC28" s="379"/>
      <c r="AD28" s="379"/>
      <c r="AE28" s="473"/>
    </row>
    <row r="29" spans="1:31" s="73" customFormat="1">
      <c r="A29" s="246">
        <v>40056</v>
      </c>
      <c r="B29" s="247">
        <f>'[2]Times on'!B27</f>
        <v>165.83546617915906</v>
      </c>
      <c r="C29" s="378"/>
      <c r="D29" s="379"/>
      <c r="E29" s="373">
        <f>'[2]Times on'!E27</f>
        <v>108.8928892889289</v>
      </c>
      <c r="F29" s="379"/>
      <c r="G29" s="374"/>
      <c r="H29" s="384">
        <f>'[2]Times on'!H27</f>
        <v>336.52482269503548</v>
      </c>
      <c r="I29" s="379"/>
      <c r="J29" s="374"/>
      <c r="K29" s="384">
        <f>'[2]Times on'!K27</f>
        <v>220.20926439972243</v>
      </c>
      <c r="L29" s="379"/>
      <c r="M29" s="374"/>
      <c r="N29" s="384">
        <f>'[2]Times on'!N27</f>
        <v>246.83665338645417</v>
      </c>
      <c r="O29" s="379"/>
      <c r="P29" s="374"/>
      <c r="Q29" s="384">
        <f>'[2]Times on'!Q27</f>
        <v>1530.7182320441989</v>
      </c>
      <c r="R29" s="379"/>
      <c r="S29" s="374"/>
      <c r="T29" s="384">
        <f>'[2]Times on'!T27</f>
        <v>358.48214285714283</v>
      </c>
      <c r="U29" s="384"/>
      <c r="V29" s="384"/>
      <c r="W29" s="373">
        <v>172.10200364298726</v>
      </c>
      <c r="X29" s="379"/>
      <c r="Y29" s="374"/>
      <c r="Z29" s="384">
        <f>'[2]Times on'!AC27</f>
        <v>282.37293420642345</v>
      </c>
      <c r="AA29" s="379"/>
      <c r="AB29" s="374"/>
      <c r="AC29" s="379"/>
      <c r="AD29" s="379"/>
      <c r="AE29" s="473"/>
    </row>
    <row r="30" spans="1:31" s="73" customFormat="1">
      <c r="A30" s="246">
        <v>40086</v>
      </c>
      <c r="B30" s="247">
        <f>'[2]Times on'!B28</f>
        <v>164.03513996426443</v>
      </c>
      <c r="C30" s="378"/>
      <c r="D30" s="379"/>
      <c r="E30" s="373">
        <f>'[2]Times on'!E28</f>
        <v>113.65678346810422</v>
      </c>
      <c r="F30" s="379"/>
      <c r="G30" s="374"/>
      <c r="H30" s="384">
        <f>'[2]Times on'!H28</f>
        <v>338.25126017836368</v>
      </c>
      <c r="I30" s="379"/>
      <c r="J30" s="374"/>
      <c r="K30" s="384">
        <f>'[2]Times on'!K28</f>
        <v>209.16659994662396</v>
      </c>
      <c r="L30" s="379"/>
      <c r="M30" s="374"/>
      <c r="N30" s="384">
        <f>'[2]Times on'!N28</f>
        <v>243.10850271972515</v>
      </c>
      <c r="O30" s="379"/>
      <c r="P30" s="374"/>
      <c r="Q30" s="384">
        <f>'[2]Times on'!Q28</f>
        <v>1486.9834254143645</v>
      </c>
      <c r="R30" s="379"/>
      <c r="S30" s="374"/>
      <c r="T30" s="384">
        <f>'[2]Times on'!T28</f>
        <v>362.05983889528193</v>
      </c>
      <c r="U30" s="384"/>
      <c r="V30" s="384"/>
      <c r="W30" s="373">
        <v>173.46361185983827</v>
      </c>
      <c r="X30" s="379"/>
      <c r="Y30" s="374"/>
      <c r="Z30" s="384">
        <f>'[2]Times on'!AC28</f>
        <v>284.89470499243572</v>
      </c>
      <c r="AA30" s="379"/>
      <c r="AB30" s="374"/>
      <c r="AC30" s="379"/>
      <c r="AD30" s="379"/>
      <c r="AE30" s="473"/>
    </row>
    <row r="31" spans="1:31" s="73" customFormat="1">
      <c r="A31" s="246">
        <v>40117</v>
      </c>
      <c r="B31" s="247">
        <f>'[2]Times on'!B29</f>
        <v>159.77262180974478</v>
      </c>
      <c r="C31" s="378"/>
      <c r="D31" s="379"/>
      <c r="E31" s="373">
        <f>'[2]Times on'!E29</f>
        <v>115.22979109900091</v>
      </c>
      <c r="F31" s="379"/>
      <c r="G31" s="374"/>
      <c r="H31" s="384">
        <f>'[2]Times on'!H29</f>
        <v>344.80851063829789</v>
      </c>
      <c r="I31" s="379"/>
      <c r="J31" s="374"/>
      <c r="K31" s="384">
        <f>'[2]Times on'!K29</f>
        <v>209.2272832907274</v>
      </c>
      <c r="L31" s="379"/>
      <c r="M31" s="374"/>
      <c r="N31" s="384">
        <f>'[2]Times on'!N29</f>
        <v>249.31227821149753</v>
      </c>
      <c r="O31" s="379"/>
      <c r="P31" s="374"/>
      <c r="Q31" s="384">
        <f>'[2]Times on'!Q29</f>
        <v>1540.4108108108107</v>
      </c>
      <c r="R31" s="379"/>
      <c r="S31" s="374"/>
      <c r="T31" s="384">
        <f>'[2]Times on'!T29</f>
        <v>357.34265734265733</v>
      </c>
      <c r="U31" s="384"/>
      <c r="V31" s="384"/>
      <c r="W31" s="373">
        <v>174.72547254725472</v>
      </c>
      <c r="X31" s="379"/>
      <c r="Y31" s="374"/>
      <c r="Z31" s="384">
        <f>'[2]Times on'!AC29</f>
        <v>280.04929577464787</v>
      </c>
      <c r="AA31" s="379"/>
      <c r="AB31" s="374"/>
      <c r="AC31" s="379"/>
      <c r="AD31" s="379"/>
      <c r="AE31" s="473"/>
    </row>
    <row r="32" spans="1:31" s="73" customFormat="1">
      <c r="A32" s="246">
        <v>40147</v>
      </c>
      <c r="B32" s="247">
        <f>'[2]Times on'!B30</f>
        <v>162.43227665706053</v>
      </c>
      <c r="C32" s="378"/>
      <c r="D32" s="379"/>
      <c r="E32" s="373">
        <f>'[2]Times on'!E30</f>
        <v>116.10062893081761</v>
      </c>
      <c r="F32" s="379"/>
      <c r="G32" s="374"/>
      <c r="H32" s="384">
        <f>'[2]Times on'!H30</f>
        <v>351.08586830958797</v>
      </c>
      <c r="I32" s="379"/>
      <c r="J32" s="374"/>
      <c r="K32" s="384">
        <f>'[2]Times on'!K30</f>
        <v>205.79339414495999</v>
      </c>
      <c r="L32" s="379"/>
      <c r="M32" s="374"/>
      <c r="N32" s="384">
        <f>'[2]Times on'!N30</f>
        <v>250.06062307044624</v>
      </c>
      <c r="O32" s="379"/>
      <c r="P32" s="374"/>
      <c r="Q32" s="384">
        <f>'[2]Times on'!Q30</f>
        <v>1562.3684210526317</v>
      </c>
      <c r="R32" s="379"/>
      <c r="S32" s="374"/>
      <c r="T32" s="384">
        <f>'[2]Times on'!T30</f>
        <v>354.71535365152386</v>
      </c>
      <c r="U32" s="384"/>
      <c r="V32" s="384"/>
      <c r="W32" s="373">
        <v>173.82542524619515</v>
      </c>
      <c r="X32" s="379"/>
      <c r="Y32" s="374"/>
      <c r="Z32" s="384">
        <f>'[2]Times on'!AC30</f>
        <v>277.52004581901491</v>
      </c>
      <c r="AA32" s="379"/>
      <c r="AB32" s="374"/>
      <c r="AC32" s="379"/>
      <c r="AD32" s="379"/>
      <c r="AE32" s="473"/>
    </row>
    <row r="33" spans="1:31" s="73" customFormat="1">
      <c r="A33" s="246">
        <v>40178</v>
      </c>
      <c r="B33" s="247">
        <f>'[2]Times on'!B31</f>
        <v>167.0385064177363</v>
      </c>
      <c r="C33" s="378"/>
      <c r="D33" s="379"/>
      <c r="E33" s="373">
        <f>'[2]Times on'!E31</f>
        <v>113.7469244288225</v>
      </c>
      <c r="F33" s="379"/>
      <c r="G33" s="374"/>
      <c r="H33" s="384">
        <f>'[2]Times on'!H31</f>
        <v>351.1869266055046</v>
      </c>
      <c r="I33" s="379"/>
      <c r="J33" s="374"/>
      <c r="K33" s="384">
        <f>'[2]Times on'!K31</f>
        <v>208.79020699310024</v>
      </c>
      <c r="L33" s="379"/>
      <c r="M33" s="374"/>
      <c r="N33" s="384">
        <f>'[2]Times on'!N31</f>
        <v>248.42465753424656</v>
      </c>
      <c r="O33" s="379"/>
      <c r="P33" s="374"/>
      <c r="Q33" s="384">
        <f>'[2]Times on'!Q31</f>
        <v>1599.6062176165804</v>
      </c>
      <c r="R33" s="379"/>
      <c r="S33" s="374"/>
      <c r="T33" s="384">
        <f>'[2]Times on'!T31</f>
        <v>353.31179775280901</v>
      </c>
      <c r="U33" s="384"/>
      <c r="V33" s="384"/>
      <c r="W33" s="373">
        <v>165.72711571675302</v>
      </c>
      <c r="X33" s="379"/>
      <c r="Y33" s="374"/>
      <c r="Z33" s="384">
        <f>'[2]Times on'!AC31</f>
        <v>274.09737417943109</v>
      </c>
      <c r="AA33" s="379"/>
      <c r="AB33" s="374"/>
      <c r="AC33" s="379"/>
      <c r="AD33" s="379"/>
      <c r="AE33" s="473"/>
    </row>
    <row r="34" spans="1:31" s="73" customFormat="1">
      <c r="A34" s="246">
        <v>40209</v>
      </c>
      <c r="B34" s="247">
        <f>'[2]Times on'!B32</f>
        <v>170.84079601990049</v>
      </c>
      <c r="C34" s="378"/>
      <c r="D34" s="379"/>
      <c r="E34" s="373">
        <f>'[2]Times on'!E32</f>
        <v>117.49714285714286</v>
      </c>
      <c r="F34" s="379"/>
      <c r="G34" s="374"/>
      <c r="H34" s="384">
        <f>'[2]Times on'!H32</f>
        <v>345.91234010534237</v>
      </c>
      <c r="I34" s="379"/>
      <c r="J34" s="374"/>
      <c r="K34" s="384">
        <f>'[2]Times on'!K32</f>
        <v>217.70651050637272</v>
      </c>
      <c r="L34" s="379"/>
      <c r="M34" s="374"/>
      <c r="N34" s="384">
        <f>'[2]Times on'!N32</f>
        <v>251.71911085450347</v>
      </c>
      <c r="O34" s="379"/>
      <c r="P34" s="374"/>
      <c r="Q34" s="384">
        <f>'[2]Times on'!Q32</f>
        <v>1562.9025641025642</v>
      </c>
      <c r="R34" s="379"/>
      <c r="S34" s="374"/>
      <c r="T34" s="384">
        <f>'[2]Times on'!T32</f>
        <v>357.67068273092372</v>
      </c>
      <c r="U34" s="384"/>
      <c r="V34" s="384"/>
      <c r="W34" s="373">
        <v>171.66927763272412</v>
      </c>
      <c r="X34" s="379"/>
      <c r="Y34" s="374"/>
      <c r="Z34" s="384">
        <f>'[2]Times on'!AC32</f>
        <v>281.59459459459458</v>
      </c>
      <c r="AA34" s="379"/>
      <c r="AB34" s="374"/>
      <c r="AC34" s="379"/>
      <c r="AD34" s="379"/>
      <c r="AE34" s="473"/>
    </row>
    <row r="35" spans="1:31" s="73" customFormat="1">
      <c r="A35" s="246">
        <v>40237</v>
      </c>
      <c r="B35" s="247">
        <f>'[2]Times on'!B33</f>
        <v>167.15548589341694</v>
      </c>
      <c r="C35" s="378"/>
      <c r="D35" s="379"/>
      <c r="E35" s="373">
        <f>'[2]Times on'!E33</f>
        <v>118.57862903225806</v>
      </c>
      <c r="F35" s="379"/>
      <c r="G35" s="374"/>
      <c r="H35" s="384">
        <f>'[2]Times on'!H33</f>
        <v>343.00376647834275</v>
      </c>
      <c r="I35" s="379"/>
      <c r="J35" s="374"/>
      <c r="K35" s="384">
        <f>'[2]Times on'!K33</f>
        <v>218.63907653736334</v>
      </c>
      <c r="L35" s="379"/>
      <c r="M35" s="374"/>
      <c r="N35" s="384">
        <f>'[2]Times on'!N33</f>
        <v>248.42332613390928</v>
      </c>
      <c r="O35" s="379"/>
      <c r="P35" s="374"/>
      <c r="Q35" s="384">
        <f>'[2]Times on'!Q33</f>
        <v>1520.0050251256282</v>
      </c>
      <c r="R35" s="379"/>
      <c r="S35" s="374"/>
      <c r="T35" s="384">
        <f>'[2]Times on'!T33</f>
        <v>351.79207352096495</v>
      </c>
      <c r="U35" s="384"/>
      <c r="V35" s="384"/>
      <c r="W35" s="373">
        <v>166.66183986371379</v>
      </c>
      <c r="X35" s="379"/>
      <c r="Y35" s="374"/>
      <c r="Z35" s="384">
        <f>'[2]Times on'!AC33</f>
        <v>281.80645161290323</v>
      </c>
      <c r="AA35" s="379"/>
      <c r="AB35" s="374"/>
      <c r="AC35" s="379"/>
      <c r="AD35" s="379"/>
      <c r="AE35" s="473"/>
    </row>
    <row r="36" spans="1:31" s="73" customFormat="1">
      <c r="A36" s="246">
        <v>40268</v>
      </c>
      <c r="B36" s="247">
        <f>'[2]Times on'!B34</f>
        <v>166.87932080048515</v>
      </c>
      <c r="C36" s="378"/>
      <c r="D36" s="379"/>
      <c r="E36" s="373">
        <f>'[2]Times on'!E34</f>
        <v>117.64044943820225</v>
      </c>
      <c r="F36" s="379"/>
      <c r="G36" s="374"/>
      <c r="H36" s="384">
        <f>'[2]Times on'!H34</f>
        <v>339.11156261544147</v>
      </c>
      <c r="I36" s="379"/>
      <c r="J36" s="374"/>
      <c r="K36" s="384">
        <f>'[2]Times on'!K34</f>
        <v>217.51547245316866</v>
      </c>
      <c r="L36" s="379"/>
      <c r="M36" s="374"/>
      <c r="N36" s="384">
        <f>'[2]Times on'!N34</f>
        <v>249.78461538461539</v>
      </c>
      <c r="O36" s="379"/>
      <c r="P36" s="374"/>
      <c r="Q36" s="384">
        <f>'[2]Times on'!Q34</f>
        <v>1534.3880597014925</v>
      </c>
      <c r="R36" s="379"/>
      <c r="S36" s="374"/>
      <c r="T36" s="384">
        <f>'[2]Times on'!T34</f>
        <v>352.88807649043872</v>
      </c>
      <c r="U36" s="384"/>
      <c r="V36" s="384"/>
      <c r="W36" s="373">
        <v>168.69411764705882</v>
      </c>
      <c r="X36" s="379"/>
      <c r="Y36" s="374"/>
      <c r="Z36" s="384">
        <f>'[2]Times on'!AC34</f>
        <v>282.99123055162659</v>
      </c>
      <c r="AA36" s="379"/>
      <c r="AB36" s="374"/>
      <c r="AC36" s="379"/>
      <c r="AD36" s="379"/>
      <c r="AE36" s="473"/>
    </row>
    <row r="37" spans="1:31" s="73" customFormat="1">
      <c r="A37" s="246">
        <v>40298</v>
      </c>
      <c r="B37" s="247">
        <f>'[2]Times on'!B35</f>
        <v>165.71652593486127</v>
      </c>
      <c r="C37" s="378"/>
      <c r="D37" s="379"/>
      <c r="E37" s="373">
        <f>'[2]Times on'!E35</f>
        <v>106.59041211101766</v>
      </c>
      <c r="F37" s="379"/>
      <c r="G37" s="374"/>
      <c r="H37" s="384">
        <f>'[2]Times on'!H35</f>
        <v>340.80260707635011</v>
      </c>
      <c r="I37" s="379"/>
      <c r="J37" s="374"/>
      <c r="K37" s="384">
        <f>'[2]Times on'!K35</f>
        <v>218.18991243432575</v>
      </c>
      <c r="L37" s="379"/>
      <c r="M37" s="374"/>
      <c r="N37" s="384">
        <f>'[2]Times on'!N35</f>
        <v>247.97657352526107</v>
      </c>
      <c r="O37" s="379"/>
      <c r="P37" s="374"/>
      <c r="Q37" s="384">
        <f>'[2]Times on'!Q35</f>
        <v>1560.2794117647059</v>
      </c>
      <c r="R37" s="379"/>
      <c r="S37" s="374"/>
      <c r="T37" s="384">
        <f>'[2]Times on'!T35</f>
        <v>348.18539325842698</v>
      </c>
      <c r="U37" s="384"/>
      <c r="V37" s="384"/>
      <c r="W37" s="373">
        <v>168.36159600997507</v>
      </c>
      <c r="X37" s="379"/>
      <c r="Y37" s="374"/>
      <c r="Z37" s="384">
        <f>'[2]Times on'!AC35</f>
        <v>285.27319884726222</v>
      </c>
      <c r="AA37" s="379"/>
      <c r="AB37" s="374"/>
      <c r="AC37" s="379"/>
      <c r="AD37" s="379"/>
      <c r="AE37" s="473"/>
    </row>
    <row r="38" spans="1:31" s="73" customFormat="1">
      <c r="A38" s="246">
        <v>40329</v>
      </c>
      <c r="B38" s="247">
        <f>'[2]Times on'!B36</f>
        <v>171.5661938534279</v>
      </c>
      <c r="C38" s="378"/>
      <c r="D38" s="379"/>
      <c r="E38" s="373">
        <f>'[2]Times on'!E36</f>
        <v>108.23529411764706</v>
      </c>
      <c r="F38" s="379"/>
      <c r="G38" s="374"/>
      <c r="H38" s="384">
        <f>'[2]Times on'!H36</f>
        <v>340.38123167155425</v>
      </c>
      <c r="I38" s="379"/>
      <c r="J38" s="374"/>
      <c r="K38" s="384">
        <f>'[2]Times on'!K36</f>
        <v>218.58451553411831</v>
      </c>
      <c r="L38" s="379"/>
      <c r="M38" s="374"/>
      <c r="N38" s="384">
        <f>'[2]Times on'!N36</f>
        <v>249.20802919708029</v>
      </c>
      <c r="O38" s="379"/>
      <c r="P38" s="374"/>
      <c r="Q38" s="384">
        <f>'[2]Times on'!Q36</f>
        <v>1602.7135922330096</v>
      </c>
      <c r="R38" s="379"/>
      <c r="S38" s="374"/>
      <c r="T38" s="384">
        <f>'[2]Times on'!T36</f>
        <v>344.96078431372547</v>
      </c>
      <c r="U38" s="384"/>
      <c r="V38" s="384"/>
      <c r="W38" s="373">
        <v>165.30413223140496</v>
      </c>
      <c r="X38" s="379"/>
      <c r="Y38" s="374"/>
      <c r="Z38" s="384">
        <f>'[2]Times on'!AC36</f>
        <v>288.17114986698198</v>
      </c>
      <c r="AA38" s="379"/>
      <c r="AB38" s="374"/>
      <c r="AC38" s="379"/>
      <c r="AD38" s="379"/>
      <c r="AE38" s="473"/>
    </row>
    <row r="39" spans="1:31" s="73" customFormat="1">
      <c r="A39" s="246">
        <v>40359</v>
      </c>
      <c r="B39" s="247">
        <f>'[2]Times on'!B37</f>
        <v>170.16657255787692</v>
      </c>
      <c r="C39" s="378"/>
      <c r="D39" s="379"/>
      <c r="E39" s="373">
        <f>'[2]Times on'!E37</f>
        <v>112.10722100656456</v>
      </c>
      <c r="F39" s="379"/>
      <c r="G39" s="374"/>
      <c r="H39" s="384">
        <f>'[2]Times on'!H37</f>
        <v>342.6885065885798</v>
      </c>
      <c r="I39" s="379"/>
      <c r="J39" s="374"/>
      <c r="K39" s="384">
        <f>'[2]Times on'!K37</f>
        <v>216.16505977632087</v>
      </c>
      <c r="L39" s="379"/>
      <c r="M39" s="374"/>
      <c r="N39" s="384">
        <f>'[2]Times on'!N37</f>
        <v>250.44812239221142</v>
      </c>
      <c r="O39" s="379"/>
      <c r="P39" s="374"/>
      <c r="Q39" s="384">
        <f>'[2]Times on'!Q37</f>
        <v>1573.1262135922329</v>
      </c>
      <c r="R39" s="379"/>
      <c r="S39" s="374"/>
      <c r="T39" s="384">
        <f>'[2]Times on'!T37</f>
        <v>338.09680968096808</v>
      </c>
      <c r="U39" s="384"/>
      <c r="V39" s="384"/>
      <c r="W39" s="373">
        <v>168.05016447368422</v>
      </c>
      <c r="X39" s="379"/>
      <c r="Y39" s="374"/>
      <c r="Z39" s="384">
        <f>'[2]Times on'!AC37</f>
        <v>294.25988530033203</v>
      </c>
      <c r="AA39" s="379"/>
      <c r="AB39" s="374"/>
      <c r="AC39" s="379"/>
      <c r="AD39" s="379"/>
      <c r="AE39" s="473"/>
    </row>
    <row r="40" spans="1:31" s="73" customFormat="1">
      <c r="A40" s="246">
        <v>40390</v>
      </c>
      <c r="B40" s="247">
        <f>'[2]Times on'!B38</f>
        <v>162.72640080767289</v>
      </c>
      <c r="C40" s="378"/>
      <c r="D40" s="379"/>
      <c r="E40" s="373">
        <f>'[2]Times on'!E38</f>
        <v>111.8754141815772</v>
      </c>
      <c r="F40" s="379"/>
      <c r="G40" s="374"/>
      <c r="H40" s="384">
        <f>'[2]Times on'!H38</f>
        <v>348.63288370397373</v>
      </c>
      <c r="I40" s="379"/>
      <c r="J40" s="374"/>
      <c r="K40" s="384">
        <f>'[2]Times on'!K38</f>
        <v>213.05213022087301</v>
      </c>
      <c r="L40" s="379"/>
      <c r="M40" s="374"/>
      <c r="N40" s="384">
        <f>'[2]Times on'!N38</f>
        <v>255.34392782789729</v>
      </c>
      <c r="O40" s="379"/>
      <c r="P40" s="374"/>
      <c r="Q40" s="384">
        <f>'[2]Times on'!Q38</f>
        <v>1585.1213592233009</v>
      </c>
      <c r="R40" s="379"/>
      <c r="S40" s="374"/>
      <c r="T40" s="384">
        <f>'[2]Times on'!T38</f>
        <v>344.80156512017885</v>
      </c>
      <c r="U40" s="384"/>
      <c r="V40" s="384"/>
      <c r="W40" s="373">
        <v>163.41878980891721</v>
      </c>
      <c r="X40" s="379"/>
      <c r="Y40" s="374"/>
      <c r="Z40" s="384">
        <f>'[2]Times on'!AC38</f>
        <v>298.36065573770492</v>
      </c>
      <c r="AA40" s="379"/>
      <c r="AB40" s="374"/>
      <c r="AC40" s="385">
        <f>'[2]Times on'!W38</f>
        <v>3272.5</v>
      </c>
      <c r="AD40" s="379"/>
      <c r="AE40" s="473"/>
    </row>
    <row r="41" spans="1:31" s="73" customFormat="1">
      <c r="A41" s="246">
        <v>40421</v>
      </c>
      <c r="B41" s="247">
        <f>'[2]Times on'!B39</f>
        <v>162.89386006663494</v>
      </c>
      <c r="C41" s="378"/>
      <c r="D41" s="379"/>
      <c r="E41" s="373">
        <f>'[2]Times on'!E39</f>
        <v>113.03030303030303</v>
      </c>
      <c r="F41" s="379"/>
      <c r="G41" s="374"/>
      <c r="H41" s="384">
        <f>'[2]Times on'!H39</f>
        <v>348.89511754068718</v>
      </c>
      <c r="I41" s="379"/>
      <c r="J41" s="374"/>
      <c r="K41" s="384">
        <f>'[2]Times on'!K39</f>
        <v>208.56907693354194</v>
      </c>
      <c r="L41" s="379"/>
      <c r="M41" s="374"/>
      <c r="N41" s="384">
        <f>'[2]Times on'!N39</f>
        <v>252.09838753757856</v>
      </c>
      <c r="O41" s="379"/>
      <c r="P41" s="374"/>
      <c r="Q41" s="384">
        <f>'[2]Times on'!Q39</f>
        <v>1620.063725490196</v>
      </c>
      <c r="R41" s="379"/>
      <c r="S41" s="374"/>
      <c r="T41" s="384">
        <f>'[2]Times on'!T39</f>
        <v>344.87567567567567</v>
      </c>
      <c r="U41" s="384"/>
      <c r="V41" s="384"/>
      <c r="W41" s="373">
        <v>164.10031347962382</v>
      </c>
      <c r="X41" s="379"/>
      <c r="Y41" s="374"/>
      <c r="Z41" s="384">
        <f>'[2]Times on'!AC39</f>
        <v>299.40788662969811</v>
      </c>
      <c r="AA41" s="379"/>
      <c r="AB41" s="374"/>
      <c r="AC41" s="385">
        <f>'[2]Times on'!W39</f>
        <v>3278.8156424581007</v>
      </c>
      <c r="AD41" s="379"/>
      <c r="AE41" s="473"/>
    </row>
    <row r="42" spans="1:31" s="73" customFormat="1">
      <c r="A42" s="246">
        <v>40451</v>
      </c>
      <c r="B42" s="247">
        <f>'[2]Times on'!B40</f>
        <v>162.42448785135778</v>
      </c>
      <c r="C42" s="378"/>
      <c r="D42" s="379"/>
      <c r="E42" s="373">
        <f>'[2]Times on'!E40</f>
        <v>111.5522984676882</v>
      </c>
      <c r="F42" s="379"/>
      <c r="G42" s="374"/>
      <c r="H42" s="384">
        <f>'[2]Times on'!H40</f>
        <v>351.81204379562041</v>
      </c>
      <c r="I42" s="379"/>
      <c r="J42" s="374"/>
      <c r="K42" s="384">
        <f>'[2]Times on'!K40</f>
        <v>199.07735315398276</v>
      </c>
      <c r="L42" s="379"/>
      <c r="M42" s="374"/>
      <c r="N42" s="384">
        <f>'[2]Times on'!N40</f>
        <v>246.12806718278441</v>
      </c>
      <c r="O42" s="379"/>
      <c r="P42" s="374"/>
      <c r="Q42" s="384">
        <f>'[2]Times on'!Q40</f>
        <v>1641.1219512195121</v>
      </c>
      <c r="R42" s="379"/>
      <c r="S42" s="374"/>
      <c r="T42" s="384">
        <f>'[2]Times on'!T40</f>
        <v>348.84781435509984</v>
      </c>
      <c r="U42" s="384"/>
      <c r="V42" s="384"/>
      <c r="W42" s="373">
        <v>163.78082191780823</v>
      </c>
      <c r="X42" s="379"/>
      <c r="Y42" s="374"/>
      <c r="Z42" s="384">
        <f>'[2]Times on'!AC40</f>
        <v>307.53201506591336</v>
      </c>
      <c r="AA42" s="379"/>
      <c r="AB42" s="374"/>
      <c r="AC42" s="385">
        <f>'[2]Times on'!W40</f>
        <v>3140.8870967741937</v>
      </c>
      <c r="AD42" s="379"/>
      <c r="AE42" s="473"/>
    </row>
    <row r="43" spans="1:31" s="73" customFormat="1">
      <c r="A43" s="246">
        <v>40482</v>
      </c>
      <c r="B43" s="247">
        <f>'[2]Times on'!B41</f>
        <v>160.69906542056074</v>
      </c>
      <c r="C43" s="378"/>
      <c r="D43" s="379"/>
      <c r="E43" s="373">
        <f>'[2]Times on'!E41</f>
        <v>114.95025234318673</v>
      </c>
      <c r="F43" s="379"/>
      <c r="G43" s="374"/>
      <c r="H43" s="384">
        <f>'[2]Times on'!H41</f>
        <v>351.2822402358143</v>
      </c>
      <c r="I43" s="379"/>
      <c r="J43" s="374"/>
      <c r="K43" s="384">
        <f>'[2]Times on'!K41</f>
        <v>197.91728578504211</v>
      </c>
      <c r="L43" s="379"/>
      <c r="M43" s="374"/>
      <c r="N43" s="384">
        <f>'[2]Times on'!N41</f>
        <v>249.90904297389929</v>
      </c>
      <c r="O43" s="379"/>
      <c r="P43" s="374"/>
      <c r="Q43" s="384">
        <f>'[2]Times on'!Q41</f>
        <v>1660.429268292683</v>
      </c>
      <c r="R43" s="379"/>
      <c r="S43" s="374"/>
      <c r="T43" s="384">
        <f>'[2]Times on'!T41</f>
        <v>345.47404661016947</v>
      </c>
      <c r="U43" s="384"/>
      <c r="V43" s="384"/>
      <c r="W43" s="373">
        <v>164.21209858103063</v>
      </c>
      <c r="X43" s="379"/>
      <c r="Y43" s="374"/>
      <c r="Z43" s="384">
        <f>'[2]Times on'!AC41</f>
        <v>299.60736386138615</v>
      </c>
      <c r="AA43" s="379"/>
      <c r="AB43" s="374"/>
      <c r="AC43" s="385">
        <f>'[2]Times on'!W41</f>
        <v>3157.864864864865</v>
      </c>
      <c r="AD43" s="379"/>
      <c r="AE43" s="473"/>
    </row>
    <row r="44" spans="1:31" s="73" customFormat="1">
      <c r="A44" s="246">
        <v>40512</v>
      </c>
      <c r="B44" s="247">
        <f>'[2]Times on'!B42</f>
        <v>158.1078799249531</v>
      </c>
      <c r="C44" s="378"/>
      <c r="D44" s="379"/>
      <c r="E44" s="373">
        <f>'[2]Times on'!E42</f>
        <v>113.41092973740241</v>
      </c>
      <c r="F44" s="379"/>
      <c r="G44" s="374"/>
      <c r="H44" s="384">
        <f>'[2]Times on'!H42</f>
        <v>350.94113372093022</v>
      </c>
      <c r="I44" s="379"/>
      <c r="J44" s="374"/>
      <c r="K44" s="384">
        <f>'[2]Times on'!K42</f>
        <v>197.68545154444706</v>
      </c>
      <c r="L44" s="379"/>
      <c r="M44" s="374"/>
      <c r="N44" s="384">
        <f>'[2]Times on'!N42</f>
        <v>250.46035125066524</v>
      </c>
      <c r="O44" s="379"/>
      <c r="P44" s="374"/>
      <c r="Q44" s="384">
        <f>'[2]Times on'!Q42</f>
        <v>1661.9757281553398</v>
      </c>
      <c r="R44" s="379"/>
      <c r="S44" s="374"/>
      <c r="T44" s="384">
        <f>'[2]Times on'!T42</f>
        <v>348.04118268215416</v>
      </c>
      <c r="U44" s="384"/>
      <c r="V44" s="384"/>
      <c r="W44" s="373">
        <v>166.57692307692307</v>
      </c>
      <c r="X44" s="379"/>
      <c r="Y44" s="374"/>
      <c r="Z44" s="384">
        <f>'[2]Times on'!AC42</f>
        <v>298.38635668400121</v>
      </c>
      <c r="AA44" s="379"/>
      <c r="AB44" s="374"/>
      <c r="AC44" s="385">
        <f>'[2]Times on'!W42</f>
        <v>3076.0105263157893</v>
      </c>
      <c r="AD44" s="379"/>
      <c r="AE44" s="473"/>
    </row>
    <row r="45" spans="1:31" s="73" customFormat="1">
      <c r="A45" s="246">
        <v>40543</v>
      </c>
      <c r="B45" s="247">
        <f>'[2]Times on'!B43</f>
        <v>155.97350993377484</v>
      </c>
      <c r="C45" s="378"/>
      <c r="D45" s="379"/>
      <c r="E45" s="373">
        <f>'[2]Times on'!E43</f>
        <v>111.96288365453248</v>
      </c>
      <c r="F45" s="379"/>
      <c r="G45" s="374"/>
      <c r="H45" s="384">
        <f>'[2]Times on'!H43</f>
        <v>354.00362976406535</v>
      </c>
      <c r="I45" s="379"/>
      <c r="J45" s="374"/>
      <c r="K45" s="384">
        <f>'[2]Times on'!K43</f>
        <v>196.97699386503066</v>
      </c>
      <c r="L45" s="379"/>
      <c r="M45" s="374"/>
      <c r="N45" s="384">
        <f>'[2]Times on'!N43</f>
        <v>249.32700026759431</v>
      </c>
      <c r="O45" s="379"/>
      <c r="P45" s="374"/>
      <c r="Q45" s="384">
        <f>'[2]Times on'!Q43</f>
        <v>1670.0829268292682</v>
      </c>
      <c r="R45" s="379"/>
      <c r="S45" s="374"/>
      <c r="T45" s="384">
        <f>'[2]Times on'!T43</f>
        <v>354.14498141263942</v>
      </c>
      <c r="U45" s="384"/>
      <c r="V45" s="384"/>
      <c r="W45" s="373">
        <v>164.57982631930528</v>
      </c>
      <c r="X45" s="379"/>
      <c r="Y45" s="374"/>
      <c r="Z45" s="384">
        <f>'[2]Times on'!AC43</f>
        <v>301.16261398176295</v>
      </c>
      <c r="AA45" s="379"/>
      <c r="AB45" s="374"/>
      <c r="AC45" s="385">
        <f>'[2]Times on'!W43</f>
        <v>3108.7340425531916</v>
      </c>
      <c r="AD45" s="379"/>
      <c r="AE45" s="473"/>
    </row>
    <row r="46" spans="1:31" s="73" customFormat="1">
      <c r="A46" s="246">
        <v>40574</v>
      </c>
      <c r="B46" s="247">
        <f>'[2]Times on'!B44</f>
        <v>160.69398616285258</v>
      </c>
      <c r="C46" s="378"/>
      <c r="D46" s="379"/>
      <c r="E46" s="373">
        <f>'[2]Times on'!E44</f>
        <v>111.32288401253919</v>
      </c>
      <c r="F46" s="379"/>
      <c r="G46" s="374"/>
      <c r="H46" s="384">
        <f>'[2]Times on'!H44</f>
        <v>351.54562043795619</v>
      </c>
      <c r="I46" s="379"/>
      <c r="J46" s="374"/>
      <c r="K46" s="384">
        <f>'[2]Times on'!K44</f>
        <v>204.90156024372203</v>
      </c>
      <c r="L46" s="379"/>
      <c r="M46" s="374"/>
      <c r="N46" s="384">
        <f>'[2]Times on'!N44</f>
        <v>253.94260239621065</v>
      </c>
      <c r="O46" s="379"/>
      <c r="P46" s="374"/>
      <c r="Q46" s="384">
        <f>'[2]Times on'!Q44</f>
        <v>1652.3689320388351</v>
      </c>
      <c r="R46" s="379"/>
      <c r="S46" s="374"/>
      <c r="T46" s="384">
        <f>'[2]Times on'!T44</f>
        <v>350.96883116883117</v>
      </c>
      <c r="U46" s="384"/>
      <c r="V46" s="384"/>
      <c r="W46" s="373">
        <v>166.2286465177398</v>
      </c>
      <c r="X46" s="379"/>
      <c r="Y46" s="374"/>
      <c r="Z46" s="384">
        <f>'[2]Times on'!AC44</f>
        <v>302.41920590951059</v>
      </c>
      <c r="AA46" s="379"/>
      <c r="AB46" s="374"/>
      <c r="AC46" s="385">
        <f>'[2]Times on'!W44</f>
        <v>3196.489247311828</v>
      </c>
      <c r="AD46" s="379"/>
      <c r="AE46" s="473"/>
    </row>
    <row r="47" spans="1:31" s="73" customFormat="1">
      <c r="A47" s="246">
        <v>40602</v>
      </c>
      <c r="B47" s="247">
        <f>'[2]Times on'!B45</f>
        <v>165.3228346456693</v>
      </c>
      <c r="C47" s="378"/>
      <c r="D47" s="379"/>
      <c r="E47" s="373">
        <f>'[2]Times on'!E45</f>
        <v>114.3142144638404</v>
      </c>
      <c r="F47" s="379"/>
      <c r="G47" s="374"/>
      <c r="H47" s="384">
        <f>'[2]Times on'!H45</f>
        <v>348.60144927536231</v>
      </c>
      <c r="I47" s="379"/>
      <c r="J47" s="374"/>
      <c r="K47" s="384">
        <f>'[2]Times on'!K45</f>
        <v>206.96541445194657</v>
      </c>
      <c r="L47" s="379"/>
      <c r="M47" s="374"/>
      <c r="N47" s="384">
        <f>'[2]Times on'!N45</f>
        <v>252.12867956265771</v>
      </c>
      <c r="O47" s="379"/>
      <c r="P47" s="374"/>
      <c r="Q47" s="384">
        <f>'[2]Times on'!Q45</f>
        <v>1636.1379310344828</v>
      </c>
      <c r="R47" s="379"/>
      <c r="S47" s="374"/>
      <c r="T47" s="384">
        <f>'[2]Times on'!T45</f>
        <v>347.80395136778117</v>
      </c>
      <c r="U47" s="384"/>
      <c r="V47" s="384"/>
      <c r="W47" s="373">
        <v>162.67683322517846</v>
      </c>
      <c r="X47" s="379"/>
      <c r="Y47" s="374"/>
      <c r="Z47" s="384">
        <f>'[2]Times on'!AC45</f>
        <v>295.27707105181508</v>
      </c>
      <c r="AA47" s="379"/>
      <c r="AB47" s="374"/>
      <c r="AC47" s="385">
        <f>'[2]Times on'!W45</f>
        <v>3168</v>
      </c>
      <c r="AD47" s="379"/>
      <c r="AE47" s="473"/>
    </row>
    <row r="48" spans="1:31" s="73" customFormat="1">
      <c r="A48" s="246">
        <v>40633</v>
      </c>
      <c r="B48" s="247">
        <f>'[2]Times on'!B46</f>
        <v>164.14457831325302</v>
      </c>
      <c r="C48" s="378"/>
      <c r="D48" s="379"/>
      <c r="E48" s="373">
        <f>'[2]Times on'!E46</f>
        <v>113.98514851485149</v>
      </c>
      <c r="F48" s="379"/>
      <c r="G48" s="374"/>
      <c r="H48" s="384">
        <f>'[2]Times on'!H46</f>
        <v>350.54455445544556</v>
      </c>
      <c r="I48" s="379"/>
      <c r="J48" s="374"/>
      <c r="K48" s="384">
        <f>'[2]Times on'!K46</f>
        <v>207.96184702508441</v>
      </c>
      <c r="L48" s="379"/>
      <c r="M48" s="374"/>
      <c r="N48" s="384">
        <f>'[2]Times on'!N46</f>
        <v>252.364161849711</v>
      </c>
      <c r="O48" s="379"/>
      <c r="P48" s="374"/>
      <c r="Q48" s="384">
        <f>'[2]Times on'!Q46</f>
        <v>1649.1073170731706</v>
      </c>
      <c r="R48" s="379"/>
      <c r="S48" s="374"/>
      <c r="T48" s="384">
        <f>'[2]Times on'!T46</f>
        <v>355.79677256681794</v>
      </c>
      <c r="U48" s="384"/>
      <c r="V48" s="384"/>
      <c r="W48" s="373">
        <v>165.26569435637285</v>
      </c>
      <c r="X48" s="379"/>
      <c r="Y48" s="374"/>
      <c r="Z48" s="384">
        <f>'[2]Times on'!AC46</f>
        <v>299.92007492975335</v>
      </c>
      <c r="AA48" s="379"/>
      <c r="AB48" s="374"/>
      <c r="AC48" s="385">
        <f>'[2]Times on'!W46</f>
        <v>3136.0994764397906</v>
      </c>
      <c r="AD48" s="379"/>
      <c r="AE48" s="473"/>
    </row>
    <row r="49" spans="1:31" s="73" customFormat="1">
      <c r="A49" s="246">
        <v>40663</v>
      </c>
      <c r="B49" s="247">
        <f>'[2]Times on'!B47</f>
        <v>160.55048076923077</v>
      </c>
      <c r="C49" s="378"/>
      <c r="D49" s="379"/>
      <c r="E49" s="373">
        <f>'[2]Times on'!E47</f>
        <v>103.69969969969969</v>
      </c>
      <c r="F49" s="379"/>
      <c r="G49" s="374"/>
      <c r="H49" s="384">
        <f>'[2]Times on'!H47</f>
        <v>347.77286135693214</v>
      </c>
      <c r="I49" s="379"/>
      <c r="J49" s="374"/>
      <c r="K49" s="384">
        <f>'[2]Times on'!K47</f>
        <v>212.49405888140467</v>
      </c>
      <c r="L49" s="379"/>
      <c r="M49" s="374"/>
      <c r="N49" s="384">
        <f>'[2]Times on'!N47</f>
        <v>250.55301455301455</v>
      </c>
      <c r="O49" s="379"/>
      <c r="P49" s="374"/>
      <c r="Q49" s="384">
        <f>'[2]Times on'!Q47</f>
        <v>1675.9340101522844</v>
      </c>
      <c r="R49" s="379"/>
      <c r="S49" s="374"/>
      <c r="T49" s="384">
        <f>'[2]Times on'!T47</f>
        <v>354.06093906093906</v>
      </c>
      <c r="U49" s="384"/>
      <c r="V49" s="384"/>
      <c r="W49" s="373">
        <v>164.58605798889573</v>
      </c>
      <c r="X49" s="379"/>
      <c r="Y49" s="374"/>
      <c r="Z49" s="384">
        <f>'[2]Times on'!AC47</f>
        <v>302.30217186024549</v>
      </c>
      <c r="AA49" s="379"/>
      <c r="AB49" s="374"/>
      <c r="AC49" s="385">
        <f>'[2]Times on'!W47</f>
        <v>3169.8333333333335</v>
      </c>
      <c r="AD49" s="379"/>
      <c r="AE49" s="473"/>
    </row>
    <row r="50" spans="1:31" s="73" customFormat="1">
      <c r="A50" s="246">
        <v>40694</v>
      </c>
      <c r="B50" s="247">
        <f>'[2]Times on'!B48</f>
        <v>163.80000000000001</v>
      </c>
      <c r="C50" s="378"/>
      <c r="D50" s="379"/>
      <c r="E50" s="373">
        <f>'[2]Times on'!E48</f>
        <v>108.31623931623932</v>
      </c>
      <c r="F50" s="379"/>
      <c r="G50" s="374"/>
      <c r="H50" s="384">
        <f>'[2]Times on'!H48</f>
        <v>346.58753709198811</v>
      </c>
      <c r="I50" s="379"/>
      <c r="J50" s="374"/>
      <c r="K50" s="384">
        <f>'[2]Times on'!K48</f>
        <v>212.67799438671017</v>
      </c>
      <c r="L50" s="379"/>
      <c r="M50" s="374"/>
      <c r="N50" s="384">
        <f>'[2]Times on'!N48</f>
        <v>250.8515337423313</v>
      </c>
      <c r="O50" s="379"/>
      <c r="P50" s="374"/>
      <c r="Q50" s="384">
        <f>'[2]Times on'!Q48</f>
        <v>1685.969543147208</v>
      </c>
      <c r="R50" s="379"/>
      <c r="S50" s="374"/>
      <c r="T50" s="384">
        <f>'[2]Times on'!T48</f>
        <v>351.60882498760537</v>
      </c>
      <c r="U50" s="384"/>
      <c r="V50" s="384"/>
      <c r="W50" s="373">
        <v>165.01941139636818</v>
      </c>
      <c r="X50" s="379"/>
      <c r="Y50" s="374"/>
      <c r="Z50" s="384">
        <f>'[2]Times on'!AC48</f>
        <v>296.75399061032863</v>
      </c>
      <c r="AA50" s="379"/>
      <c r="AB50" s="374"/>
      <c r="AC50" s="385">
        <f>'[2]Times on'!W48</f>
        <v>3191.7098445595857</v>
      </c>
      <c r="AD50" s="379"/>
      <c r="AE50" s="473"/>
    </row>
    <row r="51" spans="1:31" s="73" customFormat="1">
      <c r="A51" s="246">
        <v>40724</v>
      </c>
      <c r="B51" s="247">
        <f>'[2]Times on'!B49</f>
        <v>169.14669286182055</v>
      </c>
      <c r="C51" s="378"/>
      <c r="D51" s="379"/>
      <c r="E51" s="373">
        <f>'[2]Times on'!E49</f>
        <v>110.17171717171718</v>
      </c>
      <c r="F51" s="379"/>
      <c r="G51" s="374"/>
      <c r="H51" s="384">
        <f>'[2]Times on'!H49</f>
        <v>349.70059880239523</v>
      </c>
      <c r="I51" s="379"/>
      <c r="J51" s="374"/>
      <c r="K51" s="384">
        <f>'[2]Times on'!K49</f>
        <v>208.34716124148372</v>
      </c>
      <c r="L51" s="379"/>
      <c r="M51" s="374"/>
      <c r="N51" s="384">
        <f>'[2]Times on'!N49</f>
        <v>250.70691281498449</v>
      </c>
      <c r="O51" s="379"/>
      <c r="P51" s="374"/>
      <c r="Q51" s="384">
        <f>'[2]Times on'!Q49</f>
        <v>1729</v>
      </c>
      <c r="R51" s="379"/>
      <c r="S51" s="374"/>
      <c r="T51" s="384">
        <f>'[2]Times on'!T49</f>
        <v>354.36017786561263</v>
      </c>
      <c r="U51" s="384"/>
      <c r="V51" s="384"/>
      <c r="W51" s="373">
        <v>166.01576872536137</v>
      </c>
      <c r="X51" s="379"/>
      <c r="Y51" s="374"/>
      <c r="Z51" s="384">
        <f>'[2]Times on'!AC49</f>
        <v>298.31751021691292</v>
      </c>
      <c r="AA51" s="379"/>
      <c r="AB51" s="374"/>
      <c r="AC51" s="385">
        <f>'[2]Times on'!W49</f>
        <v>3213.3608247422681</v>
      </c>
      <c r="AD51" s="379"/>
      <c r="AE51" s="473"/>
    </row>
    <row r="52" spans="1:31" s="73" customFormat="1">
      <c r="A52" s="246">
        <v>40755</v>
      </c>
      <c r="B52" s="247">
        <f>'[2]Times on'!B50</f>
        <v>159.35990190067443</v>
      </c>
      <c r="C52" s="378"/>
      <c r="D52" s="379"/>
      <c r="E52" s="373">
        <f>'[2]Times on'!E50</f>
        <v>109.03234686854783</v>
      </c>
      <c r="F52" s="379"/>
      <c r="G52" s="374"/>
      <c r="H52" s="384">
        <f>'[2]Times on'!H50</f>
        <v>355.00192901234567</v>
      </c>
      <c r="I52" s="379"/>
      <c r="J52" s="374"/>
      <c r="K52" s="384">
        <f>'[2]Times on'!K50</f>
        <v>208.6178764938708</v>
      </c>
      <c r="L52" s="379"/>
      <c r="M52" s="374"/>
      <c r="N52" s="384">
        <f>'[2]Times on'!N50</f>
        <v>256.84447144592951</v>
      </c>
      <c r="O52" s="379"/>
      <c r="P52" s="374"/>
      <c r="Q52" s="384">
        <f>'[2]Times on'!Q50</f>
        <v>1907.2227979274612</v>
      </c>
      <c r="R52" s="379"/>
      <c r="S52" s="374"/>
      <c r="T52" s="384">
        <f>'[2]Times on'!T50</f>
        <v>352.18673817649926</v>
      </c>
      <c r="U52" s="384"/>
      <c r="V52" s="384"/>
      <c r="W52" s="373">
        <v>168.40654843110505</v>
      </c>
      <c r="X52" s="379"/>
      <c r="Y52" s="374"/>
      <c r="Z52" s="384">
        <f>'[2]Times on'!AC50</f>
        <v>296.43199747554434</v>
      </c>
      <c r="AA52" s="379"/>
      <c r="AB52" s="374"/>
      <c r="AC52" s="385">
        <f>'[2]Times on'!W50</f>
        <v>3217.2435233160622</v>
      </c>
      <c r="AD52" s="379"/>
      <c r="AE52" s="473"/>
    </row>
    <row r="53" spans="1:31" s="73" customFormat="1">
      <c r="A53" s="246">
        <v>40786</v>
      </c>
      <c r="B53" s="247">
        <f>'[2]Times on'!B51</f>
        <v>162.10047846889952</v>
      </c>
      <c r="C53" s="378"/>
      <c r="D53" s="379"/>
      <c r="E53" s="373">
        <f>'[2]Times on'!E51</f>
        <v>110.1949860724234</v>
      </c>
      <c r="F53" s="379"/>
      <c r="G53" s="374"/>
      <c r="H53" s="384">
        <f>'[2]Times on'!H51</f>
        <v>360.01560671088566</v>
      </c>
      <c r="I53" s="379"/>
      <c r="J53" s="374"/>
      <c r="K53" s="384">
        <f>'[2]Times on'!K51</f>
        <v>201.89073634204274</v>
      </c>
      <c r="L53" s="379"/>
      <c r="M53" s="374"/>
      <c r="N53" s="384">
        <f>'[2]Times on'!N51</f>
        <v>251.10747725174733</v>
      </c>
      <c r="O53" s="379"/>
      <c r="P53" s="374"/>
      <c r="Q53" s="384">
        <f>'[2]Times on'!Q51</f>
        <v>1879.0505050505051</v>
      </c>
      <c r="R53" s="379"/>
      <c r="S53" s="374"/>
      <c r="T53" s="384">
        <f>'[2]Times on'!T51</f>
        <v>362.65794669299112</v>
      </c>
      <c r="U53" s="384"/>
      <c r="V53" s="384"/>
      <c r="W53" s="373">
        <v>171.92178770949721</v>
      </c>
      <c r="X53" s="379"/>
      <c r="Y53" s="374"/>
      <c r="Z53" s="384">
        <f>'[2]Times on'!AC51</f>
        <v>298.81574016239853</v>
      </c>
      <c r="AA53" s="379"/>
      <c r="AB53" s="374"/>
      <c r="AC53" s="385">
        <f>'[2]Times on'!W51</f>
        <v>3171.0552763819096</v>
      </c>
      <c r="AD53" s="379"/>
      <c r="AE53" s="473"/>
    </row>
    <row r="54" spans="1:31" s="73" customFormat="1">
      <c r="A54" s="246">
        <v>40816</v>
      </c>
      <c r="B54" s="247">
        <f>'[2]Times on'!B52</f>
        <v>162.54380664652567</v>
      </c>
      <c r="C54" s="378"/>
      <c r="D54" s="379"/>
      <c r="E54" s="373">
        <f>'[2]Times on'!E52</f>
        <v>108.57218543046358</v>
      </c>
      <c r="F54" s="379"/>
      <c r="G54" s="374"/>
      <c r="H54" s="384">
        <f>'[2]Times on'!H52</f>
        <v>357.80718701700152</v>
      </c>
      <c r="I54" s="379"/>
      <c r="J54" s="374"/>
      <c r="K54" s="384">
        <f>'[2]Times on'!K52</f>
        <v>191.22719154364862</v>
      </c>
      <c r="L54" s="379"/>
      <c r="M54" s="374"/>
      <c r="N54" s="384">
        <f>'[2]Times on'!N52</f>
        <v>244.26827105763141</v>
      </c>
      <c r="O54" s="379"/>
      <c r="P54" s="374"/>
      <c r="Q54" s="384">
        <f>'[2]Times on'!Q52</f>
        <v>1897.8102564102564</v>
      </c>
      <c r="R54" s="379"/>
      <c r="S54" s="374"/>
      <c r="T54" s="384">
        <f>'[2]Times on'!T52</f>
        <v>367.51600196947317</v>
      </c>
      <c r="U54" s="384"/>
      <c r="V54" s="384"/>
      <c r="W54" s="373">
        <v>169.88026607538802</v>
      </c>
      <c r="X54" s="379"/>
      <c r="Y54" s="374"/>
      <c r="Z54" s="384">
        <f>'[2]Times on'!AC52</f>
        <v>305.10738255033556</v>
      </c>
      <c r="AA54" s="379"/>
      <c r="AB54" s="374"/>
      <c r="AC54" s="385">
        <f>'[2]Times on'!W52</f>
        <v>3166.24</v>
      </c>
      <c r="AD54" s="379"/>
      <c r="AE54" s="473"/>
    </row>
    <row r="55" spans="1:31" s="73" customFormat="1">
      <c r="A55" s="246">
        <v>40847</v>
      </c>
      <c r="B55" s="247">
        <f>'[2]Times on'!B53</f>
        <v>159.7350680070964</v>
      </c>
      <c r="C55" s="378"/>
      <c r="D55" s="379"/>
      <c r="E55" s="373">
        <f>'[2]Times on'!E53</f>
        <v>107.23376623376623</v>
      </c>
      <c r="F55" s="379"/>
      <c r="G55" s="374"/>
      <c r="H55" s="384">
        <f>'[2]Times on'!H53</f>
        <v>358.7404725609756</v>
      </c>
      <c r="I55" s="379"/>
      <c r="J55" s="374"/>
      <c r="K55" s="384">
        <f>'[2]Times on'!K53</f>
        <v>191.9381412967526</v>
      </c>
      <c r="L55" s="379"/>
      <c r="M55" s="374"/>
      <c r="N55" s="384">
        <f>'[2]Times on'!N53</f>
        <v>250.21276595744681</v>
      </c>
      <c r="O55" s="379"/>
      <c r="P55" s="374"/>
      <c r="Q55" s="384">
        <f>'[2]Times on'!Q53</f>
        <v>1918.4183673469388</v>
      </c>
      <c r="R55" s="379"/>
      <c r="S55" s="374"/>
      <c r="T55" s="384">
        <f>'[2]Times on'!T53</f>
        <v>368.37798343886993</v>
      </c>
      <c r="U55" s="384"/>
      <c r="V55" s="384"/>
      <c r="W55" s="373">
        <v>172.46439628482972</v>
      </c>
      <c r="X55" s="379"/>
      <c r="Y55" s="374"/>
      <c r="Z55" s="384">
        <f>'[2]Times on'!AC53</f>
        <v>301.06218274111677</v>
      </c>
      <c r="AA55" s="379"/>
      <c r="AB55" s="374"/>
      <c r="AC55" s="385">
        <f>'[2]Times on'!W53</f>
        <v>3201.9492385786803</v>
      </c>
      <c r="AD55" s="379"/>
      <c r="AE55" s="473"/>
    </row>
    <row r="56" spans="1:31" s="73" customFormat="1">
      <c r="A56" s="246">
        <v>40877</v>
      </c>
      <c r="B56" s="247">
        <f>'[2]Times on'!B54</f>
        <v>160.46041055718476</v>
      </c>
      <c r="C56" s="378"/>
      <c r="D56" s="379"/>
      <c r="E56" s="373">
        <f>'[2]Times on'!E54</f>
        <v>108.47154471544715</v>
      </c>
      <c r="F56" s="379"/>
      <c r="G56" s="374"/>
      <c r="H56" s="384">
        <f>'[2]Times on'!H54</f>
        <v>359.83753822629967</v>
      </c>
      <c r="I56" s="379"/>
      <c r="J56" s="374"/>
      <c r="K56" s="384">
        <f>'[2]Times on'!K54</f>
        <v>189.87438752783964</v>
      </c>
      <c r="L56" s="379"/>
      <c r="M56" s="374"/>
      <c r="N56" s="384">
        <f>'[2]Times on'!N54</f>
        <v>251.46748278500382</v>
      </c>
      <c r="O56" s="379"/>
      <c r="P56" s="374"/>
      <c r="Q56" s="384">
        <f>'[2]Times on'!Q54</f>
        <v>2010.4126984126983</v>
      </c>
      <c r="R56" s="379"/>
      <c r="S56" s="374"/>
      <c r="T56" s="384">
        <f>'[2]Times on'!T54</f>
        <v>370.33365806137363</v>
      </c>
      <c r="U56" s="384"/>
      <c r="V56" s="384"/>
      <c r="W56" s="373">
        <v>171.32834645669291</v>
      </c>
      <c r="X56" s="379"/>
      <c r="Y56" s="374"/>
      <c r="Z56" s="384">
        <f>'[2]Times on'!AC54</f>
        <v>299.73724884080372</v>
      </c>
      <c r="AA56" s="379"/>
      <c r="AB56" s="374"/>
      <c r="AC56" s="385">
        <f>'[2]Times on'!W54</f>
        <v>3177.5820895522388</v>
      </c>
      <c r="AD56" s="379"/>
      <c r="AE56" s="473"/>
    </row>
    <row r="57" spans="1:31" s="73" customFormat="1">
      <c r="A57" s="246">
        <v>40908</v>
      </c>
      <c r="B57" s="247">
        <f>'[2]Times on'!B55</f>
        <v>158.24638519375361</v>
      </c>
      <c r="C57" s="378"/>
      <c r="D57" s="379"/>
      <c r="E57" s="373">
        <f>'[2]Times on'!E55</f>
        <v>113.70576271186441</v>
      </c>
      <c r="F57" s="379"/>
      <c r="G57" s="374"/>
      <c r="H57" s="384">
        <f>'[2]Times on'!H55</f>
        <v>361.59409020217731</v>
      </c>
      <c r="I57" s="379"/>
      <c r="J57" s="374"/>
      <c r="K57" s="384">
        <f>'[2]Times on'!K55</f>
        <v>188.39307116104868</v>
      </c>
      <c r="L57" s="379"/>
      <c r="M57" s="374"/>
      <c r="N57" s="384">
        <f>'[2]Times on'!N55</f>
        <v>249.41611947985066</v>
      </c>
      <c r="O57" s="379"/>
      <c r="P57" s="374"/>
      <c r="Q57" s="384">
        <f>'[2]Times on'!Q55</f>
        <v>2074.7580645161293</v>
      </c>
      <c r="R57" s="379"/>
      <c r="S57" s="374"/>
      <c r="T57" s="384">
        <f>'[2]Times on'!T55</f>
        <v>374.13843888070693</v>
      </c>
      <c r="U57" s="384"/>
      <c r="V57" s="384"/>
      <c r="W57" s="373">
        <v>169.39682539682539</v>
      </c>
      <c r="X57" s="379"/>
      <c r="Y57" s="374"/>
      <c r="Z57" s="384">
        <f>'[2]Times on'!AC55</f>
        <v>302.33967474685488</v>
      </c>
      <c r="AA57" s="379"/>
      <c r="AB57" s="374"/>
      <c r="AC57" s="385">
        <f>'[2]Times on'!W55</f>
        <v>3139.6390243902438</v>
      </c>
      <c r="AD57" s="379"/>
      <c r="AE57" s="473"/>
    </row>
    <row r="58" spans="1:31" s="73" customFormat="1">
      <c r="A58" s="246">
        <v>40939</v>
      </c>
      <c r="B58" s="247">
        <f>'[2]Times on'!B56</f>
        <v>158.3698296836983</v>
      </c>
      <c r="C58" s="378"/>
      <c r="D58" s="379"/>
      <c r="E58" s="373">
        <f>'[2]Times on'!E56</f>
        <v>114.46269781461945</v>
      </c>
      <c r="F58" s="379"/>
      <c r="G58" s="374"/>
      <c r="H58" s="384">
        <f>'[2]Times on'!H56</f>
        <v>358.92137877614255</v>
      </c>
      <c r="I58" s="379"/>
      <c r="J58" s="374"/>
      <c r="K58" s="384">
        <f>'[2]Times on'!K56</f>
        <v>198.21396493146406</v>
      </c>
      <c r="L58" s="379"/>
      <c r="M58" s="374"/>
      <c r="N58" s="384">
        <f>'[2]Times on'!N56</f>
        <v>257.27640086206895</v>
      </c>
      <c r="O58" s="379"/>
      <c r="P58" s="374"/>
      <c r="Q58" s="384">
        <f>'[2]Times on'!Q56</f>
        <v>2121.9277777777779</v>
      </c>
      <c r="R58" s="379"/>
      <c r="S58" s="374"/>
      <c r="T58" s="384">
        <f>'[2]Times on'!T56</f>
        <v>366.61108386463951</v>
      </c>
      <c r="U58" s="384"/>
      <c r="V58" s="384"/>
      <c r="W58" s="373">
        <v>174.62420382165604</v>
      </c>
      <c r="X58" s="379"/>
      <c r="Y58" s="374"/>
      <c r="Z58" s="384">
        <f>'[2]Times on'!AC56</f>
        <v>305.07996237064913</v>
      </c>
      <c r="AA58" s="379"/>
      <c r="AB58" s="374"/>
      <c r="AC58" s="385">
        <f>'[2]Times on'!W56</f>
        <v>3077.7621359223299</v>
      </c>
      <c r="AD58" s="379"/>
      <c r="AE58" s="473"/>
    </row>
    <row r="59" spans="1:31" s="73" customFormat="1">
      <c r="A59" s="246">
        <v>40968</v>
      </c>
      <c r="B59" s="247">
        <f>'[2]Times on'!B57</f>
        <v>161.615099009901</v>
      </c>
      <c r="C59" s="378"/>
      <c r="D59" s="379"/>
      <c r="E59" s="373">
        <f>'[2]Times on'!E57</f>
        <v>120.19005613472333</v>
      </c>
      <c r="F59" s="379"/>
      <c r="G59" s="374"/>
      <c r="H59" s="384">
        <f>'[2]Times on'!H57</f>
        <v>360.01634877384197</v>
      </c>
      <c r="I59" s="379"/>
      <c r="J59" s="374"/>
      <c r="K59" s="384">
        <f>'[2]Times on'!K57</f>
        <v>197.11757131150739</v>
      </c>
      <c r="L59" s="379"/>
      <c r="M59" s="374"/>
      <c r="N59" s="384">
        <f>'[2]Times on'!N57</f>
        <v>251.37811078405139</v>
      </c>
      <c r="O59" s="379"/>
      <c r="P59" s="374"/>
      <c r="Q59" s="384">
        <f>'[2]Times on'!Q57</f>
        <v>2110.6033519553071</v>
      </c>
      <c r="R59" s="379"/>
      <c r="S59" s="374"/>
      <c r="T59" s="384">
        <f>'[2]Times on'!T57</f>
        <v>374.69702970297027</v>
      </c>
      <c r="U59" s="384"/>
      <c r="V59" s="384"/>
      <c r="W59" s="373">
        <v>172.51184834123222</v>
      </c>
      <c r="X59" s="379"/>
      <c r="Y59" s="374"/>
      <c r="Z59" s="384">
        <f>'[2]Times on'!AC57</f>
        <v>302.66144691512682</v>
      </c>
      <c r="AA59" s="379"/>
      <c r="AB59" s="374"/>
      <c r="AC59" s="385">
        <f>'[2]Times on'!W57</f>
        <v>3048.5024154589373</v>
      </c>
      <c r="AD59" s="379"/>
      <c r="AE59" s="473"/>
    </row>
    <row r="60" spans="1:31" s="73" customFormat="1">
      <c r="A60" s="246">
        <v>40999</v>
      </c>
      <c r="B60" s="247">
        <f>'[2]Times on'!B58</f>
        <v>166.36363636363637</v>
      </c>
      <c r="C60" s="378"/>
      <c r="D60" s="379"/>
      <c r="E60" s="373">
        <f>'[2]Times on'!E58</f>
        <v>111.25888324873097</v>
      </c>
      <c r="F60" s="379"/>
      <c r="G60" s="374"/>
      <c r="H60" s="384">
        <f>'[2]Times on'!H58</f>
        <v>361.13716295427901</v>
      </c>
      <c r="I60" s="379"/>
      <c r="J60" s="374"/>
      <c r="K60" s="384">
        <f>'[2]Times on'!K58</f>
        <v>193.37642204311442</v>
      </c>
      <c r="L60" s="379"/>
      <c r="M60" s="374"/>
      <c r="N60" s="384">
        <f>'[2]Times on'!N58</f>
        <v>248.52205690420257</v>
      </c>
      <c r="O60" s="379"/>
      <c r="P60" s="374"/>
      <c r="Q60" s="384">
        <f>'[2]Times on'!Q58</f>
        <v>2124.1022727272725</v>
      </c>
      <c r="R60" s="379"/>
      <c r="S60" s="374"/>
      <c r="T60" s="384">
        <f>'[2]Times on'!T58</f>
        <v>376.18209408194235</v>
      </c>
      <c r="U60" s="384"/>
      <c r="V60" s="384"/>
      <c r="W60" s="373">
        <v>174.5426294820717</v>
      </c>
      <c r="X60" s="379"/>
      <c r="Y60" s="374"/>
      <c r="Z60" s="384">
        <f>'[2]Times on'!AC58</f>
        <v>305.57524975829841</v>
      </c>
      <c r="AA60" s="379"/>
      <c r="AB60" s="374"/>
      <c r="AC60" s="385">
        <f>'[2]Times on'!W58</f>
        <v>2998.5633802816901</v>
      </c>
      <c r="AD60" s="379"/>
      <c r="AE60" s="473"/>
    </row>
    <row r="61" spans="1:31" s="73" customFormat="1">
      <c r="A61" s="246">
        <v>41029</v>
      </c>
      <c r="B61" s="247">
        <f>'[2]Times on'!B59</f>
        <v>166.66879387364389</v>
      </c>
      <c r="C61" s="378"/>
      <c r="D61" s="379"/>
      <c r="E61" s="373">
        <f>'[2]Times on'!E59</f>
        <v>104.68354430379746</v>
      </c>
      <c r="F61" s="379"/>
      <c r="G61" s="374"/>
      <c r="H61" s="384">
        <f>'[2]Times on'!H59</f>
        <v>365.8535414165666</v>
      </c>
      <c r="I61" s="379"/>
      <c r="J61" s="374"/>
      <c r="K61" s="384">
        <f>'[2]Times on'!K59</f>
        <v>196.6730121833921</v>
      </c>
      <c r="L61" s="379"/>
      <c r="M61" s="374"/>
      <c r="N61" s="384">
        <f>'[2]Times on'!N59</f>
        <v>249.6257891202149</v>
      </c>
      <c r="O61" s="379"/>
      <c r="P61" s="374"/>
      <c r="Q61" s="384">
        <f>'[2]Times on'!Q59</f>
        <v>2124.1022727272725</v>
      </c>
      <c r="R61" s="379"/>
      <c r="S61" s="374"/>
      <c r="T61" s="384">
        <f>'[2]Times on'!T59</f>
        <v>374.02791625124627</v>
      </c>
      <c r="U61" s="384"/>
      <c r="V61" s="384"/>
      <c r="W61" s="373">
        <v>173.48022598870057</v>
      </c>
      <c r="X61" s="379"/>
      <c r="Y61" s="374"/>
      <c r="Z61" s="384">
        <f>'[2]Times on'!AC59</f>
        <v>304.1284463185209</v>
      </c>
      <c r="AA61" s="379"/>
      <c r="AB61" s="374"/>
      <c r="AC61" s="385">
        <f>'[2]Times on'!W59</f>
        <v>2985.7746478873241</v>
      </c>
      <c r="AD61" s="379"/>
      <c r="AE61" s="473"/>
    </row>
    <row r="62" spans="1:31" s="73" customFormat="1">
      <c r="A62" s="246">
        <v>41060</v>
      </c>
      <c r="B62" s="247">
        <f>'[2]Times on'!B60</f>
        <v>171.76813391196529</v>
      </c>
      <c r="C62" s="378"/>
      <c r="D62" s="379"/>
      <c r="E62" s="373">
        <f>'[2]Times on'!E60</f>
        <v>106.33838690115222</v>
      </c>
      <c r="F62" s="379"/>
      <c r="G62" s="374"/>
      <c r="H62" s="384">
        <f>'[2]Times on'!H60</f>
        <v>366</v>
      </c>
      <c r="I62" s="379"/>
      <c r="J62" s="374"/>
      <c r="K62" s="384">
        <f>'[2]Times on'!K60</f>
        <v>193.9251929546804</v>
      </c>
      <c r="L62" s="379"/>
      <c r="M62" s="374"/>
      <c r="N62" s="384">
        <f>'[2]Times on'!N60</f>
        <v>248.45243949786462</v>
      </c>
      <c r="O62" s="379"/>
      <c r="P62" s="374"/>
      <c r="Q62" s="384">
        <f>'[2]Times on'!Q60</f>
        <v>2207.4917127071822</v>
      </c>
      <c r="R62" s="379"/>
      <c r="S62" s="374"/>
      <c r="T62" s="384">
        <f>'[2]Times on'!T60</f>
        <v>367.77929022848809</v>
      </c>
      <c r="U62" s="384"/>
      <c r="V62" s="384"/>
      <c r="W62" s="373">
        <v>176.18380566801619</v>
      </c>
      <c r="X62" s="379"/>
      <c r="Y62" s="374"/>
      <c r="Z62" s="384">
        <f>'[2]Times on'!AC60</f>
        <v>302.14150635800456</v>
      </c>
      <c r="AA62" s="379"/>
      <c r="AB62" s="374"/>
      <c r="AC62" s="385">
        <f>'[2]Times on'!W60</f>
        <v>2971.5068493150684</v>
      </c>
      <c r="AD62" s="379"/>
      <c r="AE62" s="473"/>
    </row>
    <row r="63" spans="1:31" s="73" customFormat="1">
      <c r="A63" s="246">
        <v>41090</v>
      </c>
      <c r="B63" s="247">
        <f>'[2]Times on'!B61</f>
        <v>169.20660146699265</v>
      </c>
      <c r="C63" s="378"/>
      <c r="D63" s="379"/>
      <c r="E63" s="373">
        <f>'[2]Times on'!E61</f>
        <v>110.20546244568591</v>
      </c>
      <c r="F63" s="379"/>
      <c r="G63" s="374"/>
      <c r="H63" s="384">
        <f>'[2]Times on'!H61</f>
        <v>364.97355769230768</v>
      </c>
      <c r="I63" s="379"/>
      <c r="J63" s="374"/>
      <c r="K63" s="384">
        <f>'[2]Times on'!K61</f>
        <v>189.45320392983572</v>
      </c>
      <c r="L63" s="379"/>
      <c r="M63" s="374"/>
      <c r="N63" s="384">
        <f>'[2]Times on'!N61</f>
        <v>252.67351686700272</v>
      </c>
      <c r="O63" s="379"/>
      <c r="P63" s="374"/>
      <c r="Q63" s="384">
        <f>'[2]Times on'!Q61</f>
        <v>2174.6999999999998</v>
      </c>
      <c r="R63" s="379"/>
      <c r="S63" s="374"/>
      <c r="T63" s="384">
        <f>'[2]Times on'!T61</f>
        <v>367.09253731343284</v>
      </c>
      <c r="U63" s="384"/>
      <c r="V63" s="384"/>
      <c r="W63" s="373">
        <v>174.62162162162161</v>
      </c>
      <c r="X63" s="379"/>
      <c r="Y63" s="374"/>
      <c r="Z63" s="384">
        <f>'[2]Times on'!AC61</f>
        <v>304.27323850479655</v>
      </c>
      <c r="AA63" s="379"/>
      <c r="AB63" s="374"/>
      <c r="AC63" s="385">
        <f>'[2]Times on'!W61</f>
        <v>2935.590909090909</v>
      </c>
      <c r="AD63" s="379"/>
      <c r="AE63" s="473"/>
    </row>
    <row r="64" spans="1:31" s="73" customFormat="1">
      <c r="A64" s="246">
        <v>41121</v>
      </c>
      <c r="B64" s="247">
        <f>'[2]Times on'!B62</f>
        <v>160.47761194029852</v>
      </c>
      <c r="C64" s="378"/>
      <c r="D64" s="379"/>
      <c r="E64" s="373">
        <f>'[2]Times on'!E62</f>
        <v>105.88776655443323</v>
      </c>
      <c r="F64" s="379"/>
      <c r="G64" s="374"/>
      <c r="H64" s="384">
        <f>'[2]Times on'!H62</f>
        <v>363.70892018779341</v>
      </c>
      <c r="I64" s="379"/>
      <c r="J64" s="374"/>
      <c r="K64" s="384">
        <f>'[2]Times on'!K62</f>
        <v>188.49303114773966</v>
      </c>
      <c r="L64" s="379"/>
      <c r="M64" s="374"/>
      <c r="N64" s="384">
        <f>'[2]Times on'!N62</f>
        <v>255.06504275719098</v>
      </c>
      <c r="O64" s="379"/>
      <c r="P64" s="374"/>
      <c r="Q64" s="384">
        <f>'[2]Times on'!Q62</f>
        <v>2156.9832402234638</v>
      </c>
      <c r="R64" s="379"/>
      <c r="S64" s="374"/>
      <c r="T64" s="384">
        <f>'[2]Times on'!T62</f>
        <v>364.20676139147474</v>
      </c>
      <c r="U64" s="384"/>
      <c r="V64" s="384"/>
      <c r="W64" s="373">
        <v>174.3398285268901</v>
      </c>
      <c r="X64" s="379"/>
      <c r="Y64" s="374"/>
      <c r="Z64" s="384">
        <f>'[2]Times on'!AC62</f>
        <v>303.43801652892563</v>
      </c>
      <c r="AA64" s="379"/>
      <c r="AB64" s="374"/>
      <c r="AC64" s="385">
        <f>'[2]Times on'!W62</f>
        <v>2892.716894977169</v>
      </c>
      <c r="AD64" s="379"/>
      <c r="AE64" s="473"/>
    </row>
    <row r="65" spans="1:31" s="73" customFormat="1">
      <c r="A65" s="246">
        <v>41152</v>
      </c>
      <c r="B65" s="247">
        <f>'[2]Times on'!B63</f>
        <v>164.01343784994401</v>
      </c>
      <c r="C65" s="378"/>
      <c r="D65" s="379"/>
      <c r="E65" s="373">
        <f>'[2]Times on'!E63</f>
        <v>112.78251121076234</v>
      </c>
      <c r="F65" s="379"/>
      <c r="G65" s="374"/>
      <c r="H65" s="384">
        <f>'[2]Times on'!H63</f>
        <v>359.46428571428572</v>
      </c>
      <c r="I65" s="379"/>
      <c r="J65" s="374"/>
      <c r="K65" s="384">
        <f>'[2]Times on'!K63</f>
        <v>179.75032245456322</v>
      </c>
      <c r="L65" s="379"/>
      <c r="M65" s="374"/>
      <c r="N65" s="384">
        <f>'[2]Times on'!N63</f>
        <v>247.76903273262229</v>
      </c>
      <c r="O65" s="379"/>
      <c r="P65" s="374"/>
      <c r="Q65" s="384">
        <f>'[2]Times on'!Q63</f>
        <v>2211</v>
      </c>
      <c r="R65" s="379"/>
      <c r="S65" s="374"/>
      <c r="T65" s="384">
        <f>'[2]Times on'!T63</f>
        <v>367.81098466105885</v>
      </c>
      <c r="U65" s="384"/>
      <c r="V65" s="384"/>
      <c r="W65" s="373">
        <v>174.94153846153847</v>
      </c>
      <c r="X65" s="379"/>
      <c r="Y65" s="374"/>
      <c r="Z65" s="384">
        <f>'[2]Times on'!AC63</f>
        <v>305.98333333333335</v>
      </c>
      <c r="AA65" s="379"/>
      <c r="AB65" s="374"/>
      <c r="AC65" s="385">
        <f>'[2]Times on'!W63</f>
        <v>2853.0403587443948</v>
      </c>
      <c r="AD65" s="379"/>
      <c r="AE65" s="473"/>
    </row>
    <row r="66" spans="1:31" s="73" customFormat="1">
      <c r="A66" s="246">
        <v>41182</v>
      </c>
      <c r="B66" s="247">
        <f>'[2]Times on'!B64</f>
        <v>167.70752089136491</v>
      </c>
      <c r="C66" s="378"/>
      <c r="D66" s="379"/>
      <c r="E66" s="373">
        <f>'[2]Times on'!E64</f>
        <v>110.96646509070918</v>
      </c>
      <c r="F66" s="379"/>
      <c r="G66" s="374"/>
      <c r="H66" s="384">
        <f>'[2]Times on'!H64</f>
        <v>366</v>
      </c>
      <c r="I66" s="379"/>
      <c r="J66" s="374"/>
      <c r="K66" s="384">
        <f>'[2]Times on'!K64</f>
        <v>173.33107642873537</v>
      </c>
      <c r="L66" s="379"/>
      <c r="M66" s="374"/>
      <c r="N66" s="384">
        <f>'[2]Times on'!N64</f>
        <v>242.56725632197555</v>
      </c>
      <c r="O66" s="379"/>
      <c r="P66" s="374"/>
      <c r="Q66" s="384">
        <f>'[2]Times on'!Q64</f>
        <v>2194.0540540540542</v>
      </c>
      <c r="R66" s="379"/>
      <c r="S66" s="374"/>
      <c r="T66" s="384">
        <f>'[2]Times on'!T64</f>
        <v>368.70843611248148</v>
      </c>
      <c r="U66" s="384"/>
      <c r="V66" s="384"/>
      <c r="W66" s="373">
        <v>172.80185758513932</v>
      </c>
      <c r="X66" s="379"/>
      <c r="Y66" s="374"/>
      <c r="Z66" s="384">
        <f>'[2]Times on'!AC64</f>
        <v>311.37217272104181</v>
      </c>
      <c r="AA66" s="379"/>
      <c r="AB66" s="374"/>
      <c r="AC66" s="385">
        <f>'[2]Times on'!W64</f>
        <v>2861.1607142857142</v>
      </c>
      <c r="AD66" s="379"/>
      <c r="AE66" s="473"/>
    </row>
    <row r="67" spans="1:31" s="73" customFormat="1">
      <c r="A67" s="246">
        <v>41213</v>
      </c>
      <c r="B67" s="247">
        <f>'[2]Times on'!B65</f>
        <v>164.28571428571428</v>
      </c>
      <c r="C67" s="378"/>
      <c r="D67" s="379"/>
      <c r="E67" s="373">
        <f>'[2]Times on'!E65</f>
        <v>111.49499443826474</v>
      </c>
      <c r="F67" s="379"/>
      <c r="G67" s="374"/>
      <c r="H67" s="384">
        <f>'[2]Times on'!H65</f>
        <v>362.94393638170976</v>
      </c>
      <c r="I67" s="379"/>
      <c r="J67" s="374"/>
      <c r="K67" s="384">
        <f>'[2]Times on'!K65</f>
        <v>173.60650658404339</v>
      </c>
      <c r="L67" s="379"/>
      <c r="M67" s="374"/>
      <c r="N67" s="384">
        <f>'[2]Times on'!N65</f>
        <v>246.12730061349694</v>
      </c>
      <c r="O67" s="379"/>
      <c r="P67" s="374"/>
      <c r="Q67" s="384">
        <f>'[2]Times on'!Q65</f>
        <v>2222.2340425531916</v>
      </c>
      <c r="R67" s="379"/>
      <c r="S67" s="374"/>
      <c r="T67" s="384">
        <f>'[2]Times on'!T65</f>
        <v>370.46341463414632</v>
      </c>
      <c r="U67" s="384"/>
      <c r="V67" s="384"/>
      <c r="W67" s="373">
        <v>171.03828483920367</v>
      </c>
      <c r="X67" s="379"/>
      <c r="Y67" s="374"/>
      <c r="Z67" s="384">
        <f>'[2]Times on'!AC65</f>
        <v>302.60086985613918</v>
      </c>
      <c r="AA67" s="379"/>
      <c r="AB67" s="374"/>
      <c r="AC67" s="385">
        <f>'[2]Times on'!W65</f>
        <v>2875.8333333333335</v>
      </c>
      <c r="AD67" s="379"/>
      <c r="AE67" s="473"/>
    </row>
    <row r="68" spans="1:31" s="73" customFormat="1">
      <c r="A68" s="246">
        <v>41243</v>
      </c>
      <c r="B68" s="247">
        <f>'[2]Times on'!B66</f>
        <v>164.90109890109889</v>
      </c>
      <c r="C68" s="378"/>
      <c r="D68" s="379"/>
      <c r="E68" s="373">
        <f>'[2]Times on'!E66</f>
        <v>114.80083983203359</v>
      </c>
      <c r="F68" s="379"/>
      <c r="G68" s="374"/>
      <c r="H68" s="384">
        <f>'[2]Times on'!H66</f>
        <v>367.32502011263074</v>
      </c>
      <c r="I68" s="379"/>
      <c r="J68" s="374"/>
      <c r="K68" s="384">
        <f>'[2]Times on'!K66</f>
        <v>171.89623049408436</v>
      </c>
      <c r="L68" s="379"/>
      <c r="M68" s="374"/>
      <c r="N68" s="384">
        <f>'[2]Times on'!N66</f>
        <v>247.72696897374701</v>
      </c>
      <c r="O68" s="379"/>
      <c r="P68" s="374"/>
      <c r="Q68" s="384">
        <f>'[2]Times on'!Q66</f>
        <v>2261.311475409836</v>
      </c>
      <c r="R68" s="379"/>
      <c r="S68" s="374"/>
      <c r="T68" s="384">
        <f>'[2]Times on'!T66</f>
        <v>386.07213438735175</v>
      </c>
      <c r="U68" s="384"/>
      <c r="V68" s="384"/>
      <c r="W68" s="373">
        <v>164.87583148558758</v>
      </c>
      <c r="X68" s="379"/>
      <c r="Y68" s="374"/>
      <c r="Z68" s="384">
        <f>'[2]Times on'!AC66</f>
        <v>306.39946109801281</v>
      </c>
      <c r="AA68" s="379"/>
      <c r="AB68" s="374"/>
      <c r="AC68" s="385">
        <f>'[2]Times on'!W66</f>
        <v>2816.3097345132742</v>
      </c>
      <c r="AD68" s="379"/>
      <c r="AE68" s="473"/>
    </row>
    <row r="69" spans="1:31" s="73" customFormat="1">
      <c r="A69" s="246">
        <v>41274</v>
      </c>
      <c r="B69" s="247">
        <f>'[2]Times on'!B67</f>
        <v>164.72380952380954</v>
      </c>
      <c r="C69" s="378"/>
      <c r="D69" s="379"/>
      <c r="E69" s="373">
        <f>'[2]Times on'!E67</f>
        <v>115.43004513217279</v>
      </c>
      <c r="F69" s="379"/>
      <c r="G69" s="374"/>
      <c r="H69" s="384">
        <f>'[2]Times on'!H67</f>
        <v>364.96149169031213</v>
      </c>
      <c r="I69" s="379"/>
      <c r="J69" s="374"/>
      <c r="K69" s="384">
        <f>'[2]Times on'!K67</f>
        <v>170.65739192739431</v>
      </c>
      <c r="L69" s="379"/>
      <c r="M69" s="374"/>
      <c r="N69" s="384">
        <f>'[2]Times on'!N67</f>
        <v>243.18192698982645</v>
      </c>
      <c r="O69" s="379"/>
      <c r="P69" s="374"/>
      <c r="Q69" s="384">
        <f>'[2]Times on'!Q67</f>
        <v>2282.9508196721313</v>
      </c>
      <c r="R69" s="379"/>
      <c r="S69" s="374"/>
      <c r="T69" s="384">
        <f>'[2]Times on'!T67</f>
        <v>389.22657411998017</v>
      </c>
      <c r="U69" s="384"/>
      <c r="V69" s="384"/>
      <c r="W69" s="373">
        <v>165.33138686131386</v>
      </c>
      <c r="X69" s="379"/>
      <c r="Y69" s="374"/>
      <c r="Z69" s="384">
        <f>'[2]Times on'!AC67</f>
        <v>303.55631510416669</v>
      </c>
      <c r="AA69" s="379"/>
      <c r="AB69" s="374"/>
      <c r="AC69" s="385">
        <f>'[2]Times on'!W67</f>
        <v>2865.2600896860986</v>
      </c>
      <c r="AD69" s="379"/>
      <c r="AE69" s="473"/>
    </row>
    <row r="70" spans="1:31" s="73" customFormat="1">
      <c r="A70" s="246">
        <v>41305</v>
      </c>
      <c r="B70" s="247">
        <f>'[2]Times on'!B68</f>
        <v>162.40088593576965</v>
      </c>
      <c r="C70" s="378"/>
      <c r="D70" s="379"/>
      <c r="E70" s="373">
        <f>'[2]Times on'!E68</f>
        <v>117.00780695528744</v>
      </c>
      <c r="F70" s="379"/>
      <c r="G70" s="374"/>
      <c r="H70" s="384">
        <f>'[2]Times on'!H68</f>
        <v>362.86029411764707</v>
      </c>
      <c r="I70" s="379"/>
      <c r="J70" s="374"/>
      <c r="K70" s="384">
        <f>'[2]Times on'!K68</f>
        <v>181.43013976269899</v>
      </c>
      <c r="L70" s="379"/>
      <c r="M70" s="374"/>
      <c r="N70" s="384">
        <f>'[2]Times on'!N68</f>
        <v>253.69384673461684</v>
      </c>
      <c r="O70" s="379"/>
      <c r="P70" s="374"/>
      <c r="Q70" s="384">
        <f>'[2]Times on'!Q68</f>
        <v>2295.4945054945056</v>
      </c>
      <c r="R70" s="379"/>
      <c r="S70" s="374"/>
      <c r="T70" s="384">
        <f>'[2]Times on'!T68</f>
        <v>406.10712530712533</v>
      </c>
      <c r="U70" s="384"/>
      <c r="V70" s="384"/>
      <c r="W70" s="373">
        <v>162.87209302325581</v>
      </c>
      <c r="X70" s="379"/>
      <c r="Y70" s="374"/>
      <c r="Z70" s="384">
        <f>'[2]Times on'!AC68</f>
        <v>304.46475195822455</v>
      </c>
      <c r="AA70" s="379"/>
      <c r="AB70" s="374"/>
      <c r="AC70" s="385">
        <f>'[2]Times on'!W68</f>
        <v>2820.5714285714284</v>
      </c>
      <c r="AD70" s="379"/>
      <c r="AE70" s="473"/>
    </row>
    <row r="71" spans="1:31" s="73" customFormat="1">
      <c r="A71" s="246">
        <v>41333</v>
      </c>
      <c r="B71" s="247">
        <f>'[2]Times on'!B69</f>
        <v>164.91575302942874</v>
      </c>
      <c r="C71" s="378"/>
      <c r="D71" s="379"/>
      <c r="E71" s="373">
        <f>'[2]Times on'!E69</f>
        <v>120.32085561497327</v>
      </c>
      <c r="F71" s="379"/>
      <c r="G71" s="374"/>
      <c r="H71" s="384">
        <f>'[2]Times on'!H69</f>
        <v>362.01431492842534</v>
      </c>
      <c r="I71" s="379"/>
      <c r="J71" s="374"/>
      <c r="K71" s="384">
        <f>'[2]Times on'!K69</f>
        <v>182.64719456433485</v>
      </c>
      <c r="L71" s="379"/>
      <c r="M71" s="374"/>
      <c r="N71" s="384">
        <f>'[2]Times on'!N69</f>
        <v>248.75075528700907</v>
      </c>
      <c r="O71" s="379"/>
      <c r="P71" s="374"/>
      <c r="Q71" s="384">
        <f>'[2]Times on'!Q69</f>
        <v>2333.5955056179773</v>
      </c>
      <c r="R71" s="379"/>
      <c r="S71" s="374"/>
      <c r="T71" s="384">
        <f>'[2]Times on'!T69</f>
        <v>405.35267633816909</v>
      </c>
      <c r="U71" s="384"/>
      <c r="V71" s="384"/>
      <c r="W71" s="373">
        <v>163.25749817117776</v>
      </c>
      <c r="X71" s="379"/>
      <c r="Y71" s="374"/>
      <c r="Z71" s="384">
        <f>'[2]Times on'!AC69</f>
        <v>308.52988047808765</v>
      </c>
      <c r="AA71" s="379"/>
      <c r="AB71" s="374"/>
      <c r="AC71" s="385">
        <f>'[2]Times on'!W69</f>
        <v>2735.2850877192982</v>
      </c>
      <c r="AD71" s="379"/>
      <c r="AE71" s="473"/>
    </row>
    <row r="72" spans="1:31" s="73" customFormat="1">
      <c r="A72" s="246">
        <v>41364</v>
      </c>
      <c r="B72" s="247">
        <f>'[2]Times on'!B70</f>
        <v>162.08870490833826</v>
      </c>
      <c r="C72" s="378"/>
      <c r="D72" s="379"/>
      <c r="E72" s="373">
        <f>'[2]Times on'!E70</f>
        <v>110.48410404624278</v>
      </c>
      <c r="F72" s="379"/>
      <c r="G72" s="374"/>
      <c r="H72" s="384">
        <f>'[2]Times on'!H70</f>
        <v>365.1502057613169</v>
      </c>
      <c r="I72" s="379"/>
      <c r="J72" s="374"/>
      <c r="K72" s="384">
        <f>'[2]Times on'!K70</f>
        <v>180.89460890702318</v>
      </c>
      <c r="L72" s="379"/>
      <c r="M72" s="374"/>
      <c r="N72" s="384">
        <f>'[2]Times on'!N70</f>
        <v>247.88025767336111</v>
      </c>
      <c r="O72" s="379"/>
      <c r="P72" s="374"/>
      <c r="Q72" s="384">
        <f>'[2]Times on'!Q70</f>
        <v>2350.9942857142855</v>
      </c>
      <c r="R72" s="379"/>
      <c r="S72" s="374"/>
      <c r="T72" s="384">
        <f>'[2]Times on'!T70</f>
        <v>403.51489985344409</v>
      </c>
      <c r="U72" s="384"/>
      <c r="V72" s="384"/>
      <c r="W72" s="373">
        <v>163.60975609756099</v>
      </c>
      <c r="X72" s="379"/>
      <c r="Y72" s="374"/>
      <c r="Z72" s="384">
        <f>'[2]Times on'!AC70</f>
        <v>304.3028894055131</v>
      </c>
      <c r="AA72" s="379"/>
      <c r="AB72" s="374"/>
      <c r="AC72" s="385">
        <f>'[2]Times on'!W70</f>
        <v>2699.844827586207</v>
      </c>
      <c r="AD72" s="379"/>
      <c r="AE72" s="473"/>
    </row>
    <row r="73" spans="1:31" s="73" customFormat="1">
      <c r="A73" s="246">
        <v>41394</v>
      </c>
      <c r="B73" s="247">
        <f>'[2]Times on'!B71</f>
        <v>168.49849849849849</v>
      </c>
      <c r="C73" s="378"/>
      <c r="D73" s="379"/>
      <c r="E73" s="373">
        <f>'[2]Times on'!E71</f>
        <v>105.64965986394557</v>
      </c>
      <c r="F73" s="379"/>
      <c r="G73" s="374"/>
      <c r="H73" s="384">
        <f>'[2]Times on'!H71</f>
        <v>359.38688789963578</v>
      </c>
      <c r="I73" s="379"/>
      <c r="J73" s="374"/>
      <c r="K73" s="384">
        <f>'[2]Times on'!K71</f>
        <v>184.15073779795688</v>
      </c>
      <c r="L73" s="379"/>
      <c r="M73" s="374"/>
      <c r="N73" s="384">
        <f>'[2]Times on'!N71</f>
        <v>257.5810401579987</v>
      </c>
      <c r="O73" s="379"/>
      <c r="P73" s="374"/>
      <c r="Q73" s="384">
        <f>'[2]Times on'!Q71</f>
        <v>2319.0344827586205</v>
      </c>
      <c r="R73" s="379"/>
      <c r="S73" s="374"/>
      <c r="T73" s="384">
        <f>'[2]Times on'!T71</f>
        <v>413.34555229716523</v>
      </c>
      <c r="U73" s="384"/>
      <c r="V73" s="384"/>
      <c r="W73" s="373">
        <v>163.34146341463415</v>
      </c>
      <c r="X73" s="379"/>
      <c r="Y73" s="374"/>
      <c r="Z73" s="384">
        <f>'[2]Times on'!AC71</f>
        <v>305.01512096774195</v>
      </c>
      <c r="AA73" s="379"/>
      <c r="AB73" s="374"/>
      <c r="AC73" s="385">
        <f>'[2]Times on'!W71</f>
        <v>2734.1048034934497</v>
      </c>
      <c r="AD73" s="379"/>
      <c r="AE73" s="473"/>
    </row>
    <row r="74" spans="1:31" s="73" customFormat="1">
      <c r="A74" s="246">
        <v>41425</v>
      </c>
      <c r="B74" s="247">
        <f>'[2]Times on'!B72</f>
        <v>176.06521739130434</v>
      </c>
      <c r="C74" s="378"/>
      <c r="D74" s="379"/>
      <c r="E74" s="373">
        <f>'[2]Times on'!E72</f>
        <v>109.94553514882837</v>
      </c>
      <c r="F74" s="379"/>
      <c r="G74" s="374"/>
      <c r="H74" s="384">
        <f>'[2]Times on'!H72</f>
        <v>363.20197044334975</v>
      </c>
      <c r="I74" s="379"/>
      <c r="J74" s="374"/>
      <c r="K74" s="384">
        <f>'[2]Times on'!K72</f>
        <v>185.13491627779302</v>
      </c>
      <c r="L74" s="379"/>
      <c r="M74" s="374"/>
      <c r="N74" s="384">
        <f>'[2]Times on'!N72</f>
        <v>254.91731366459626</v>
      </c>
      <c r="O74" s="379"/>
      <c r="P74" s="374"/>
      <c r="Q74" s="384">
        <f>'[2]Times on'!Q72</f>
        <v>2416.2395209580836</v>
      </c>
      <c r="R74" s="379"/>
      <c r="S74" s="374"/>
      <c r="T74" s="384">
        <f>'[2]Times on'!T72</f>
        <v>423.34092058674759</v>
      </c>
      <c r="U74" s="384"/>
      <c r="V74" s="384"/>
      <c r="W74" s="373">
        <v>164.58128078817734</v>
      </c>
      <c r="X74" s="379"/>
      <c r="Y74" s="374"/>
      <c r="Z74" s="384">
        <f>'[2]Times on'!AC72</f>
        <v>304.88914626075444</v>
      </c>
      <c r="AA74" s="379"/>
      <c r="AB74" s="374"/>
      <c r="AC74" s="385">
        <f>'[2]Times on'!W72</f>
        <v>2727.2340425531916</v>
      </c>
      <c r="AD74" s="379"/>
      <c r="AE74" s="473"/>
    </row>
    <row r="75" spans="1:31" s="73" customFormat="1">
      <c r="A75" s="246">
        <v>41455</v>
      </c>
      <c r="B75" s="247">
        <f>'[2]Times on'!B73</f>
        <v>176.59610705596108</v>
      </c>
      <c r="C75" s="378"/>
      <c r="D75" s="379"/>
      <c r="E75" s="373">
        <f>'[2]Times on'!E73</f>
        <v>110.68208469055375</v>
      </c>
      <c r="F75" s="379"/>
      <c r="G75" s="374"/>
      <c r="H75" s="384">
        <f>'[2]Times on'!H73</f>
        <v>363.7838400666389</v>
      </c>
      <c r="I75" s="379"/>
      <c r="J75" s="374"/>
      <c r="K75" s="384">
        <f>'[2]Times on'!K73</f>
        <v>185.87912860154603</v>
      </c>
      <c r="L75" s="379"/>
      <c r="M75" s="374"/>
      <c r="N75" s="384">
        <f>'[2]Times on'!N73</f>
        <v>259.33985904463589</v>
      </c>
      <c r="O75" s="379"/>
      <c r="P75" s="374"/>
      <c r="Q75" s="384">
        <f>'[2]Times on'!Q73</f>
        <v>2543.5792682926831</v>
      </c>
      <c r="R75" s="379"/>
      <c r="S75" s="374"/>
      <c r="T75" s="384">
        <f>'[2]Times on'!T73</f>
        <v>410.33035270740191</v>
      </c>
      <c r="U75" s="384"/>
      <c r="V75" s="384"/>
      <c r="W75" s="373">
        <v>164.09268645908762</v>
      </c>
      <c r="X75" s="379"/>
      <c r="Y75" s="374"/>
      <c r="Z75" s="384">
        <f>'[2]Times on'!AC73</f>
        <v>303.08314087759817</v>
      </c>
      <c r="AA75" s="379"/>
      <c r="AB75" s="374"/>
      <c r="AC75" s="385">
        <f>'[2]Times on'!W73</f>
        <v>2789.3421052631579</v>
      </c>
      <c r="AD75" s="379"/>
      <c r="AE75" s="473"/>
    </row>
    <row r="76" spans="1:31" s="73" customFormat="1">
      <c r="A76" s="246">
        <v>41486</v>
      </c>
      <c r="B76" s="247">
        <f>'[2]Times on'!B74</f>
        <v>167.95402951191826</v>
      </c>
      <c r="C76" s="378"/>
      <c r="D76" s="379"/>
      <c r="E76" s="373">
        <f>'[2]Times on'!E74</f>
        <v>112.25846925972397</v>
      </c>
      <c r="F76" s="379"/>
      <c r="G76" s="374"/>
      <c r="H76" s="384">
        <f>'[2]Times on'!H74</f>
        <v>366.52528207271206</v>
      </c>
      <c r="I76" s="379"/>
      <c r="J76" s="374"/>
      <c r="K76" s="384">
        <f>'[2]Times on'!K74</f>
        <v>186.9257329607351</v>
      </c>
      <c r="L76" s="379"/>
      <c r="M76" s="374"/>
      <c r="N76" s="384">
        <f>'[2]Times on'!N74</f>
        <v>263.89641693811075</v>
      </c>
      <c r="O76" s="379"/>
      <c r="P76" s="374"/>
      <c r="Q76" s="384">
        <f>'[2]Times on'!Q74</f>
        <v>2594.4207317073169</v>
      </c>
      <c r="R76" s="379"/>
      <c r="S76" s="374"/>
      <c r="T76" s="384">
        <f>'[2]Times on'!T74</f>
        <v>406.23280943025543</v>
      </c>
      <c r="U76" s="384"/>
      <c r="V76" s="384"/>
      <c r="W76" s="373">
        <v>165.84108804581246</v>
      </c>
      <c r="X76" s="379"/>
      <c r="Y76" s="374"/>
      <c r="Z76" s="384">
        <f>'[2]Times on'!AC74</f>
        <v>302.44379276637341</v>
      </c>
      <c r="AA76" s="379"/>
      <c r="AB76" s="374"/>
      <c r="AC76" s="385">
        <f>'[2]Times on'!W74</f>
        <v>2915.1304347826085</v>
      </c>
      <c r="AD76" s="379"/>
      <c r="AE76" s="473"/>
    </row>
    <row r="77" spans="1:31" s="73" customFormat="1">
      <c r="A77" s="246">
        <v>41517</v>
      </c>
      <c r="B77" s="247">
        <f>'[2]Times on'!B75</f>
        <v>171.7130242825607</v>
      </c>
      <c r="C77" s="378"/>
      <c r="D77" s="379"/>
      <c r="E77" s="373">
        <f>'[2]Times on'!E75</f>
        <v>117.09664153529815</v>
      </c>
      <c r="F77" s="379"/>
      <c r="G77" s="374"/>
      <c r="H77" s="384">
        <f>'[2]Times on'!H75</f>
        <v>371.36808510638298</v>
      </c>
      <c r="I77" s="379"/>
      <c r="J77" s="374"/>
      <c r="K77" s="384">
        <f>'[2]Times on'!K75</f>
        <v>178.89971267031237</v>
      </c>
      <c r="L77" s="379"/>
      <c r="M77" s="374"/>
      <c r="N77" s="384">
        <f>'[2]Times on'!N75</f>
        <v>254.17098710254118</v>
      </c>
      <c r="O77" s="379"/>
      <c r="P77" s="374"/>
      <c r="Q77" s="384">
        <f>'[2]Times on'!Q75</f>
        <v>2563.1626506024095</v>
      </c>
      <c r="R77" s="379"/>
      <c r="S77" s="374"/>
      <c r="T77" s="384">
        <f>'[2]Times on'!T75</f>
        <v>407.6160234489497</v>
      </c>
      <c r="U77" s="384"/>
      <c r="V77" s="384"/>
      <c r="W77" s="373">
        <v>169.07394113424263</v>
      </c>
      <c r="X77" s="379"/>
      <c r="Y77" s="374"/>
      <c r="Z77" s="384">
        <f>'[2]Times on'!AC75</f>
        <v>306.92743009320907</v>
      </c>
      <c r="AA77" s="379"/>
      <c r="AB77" s="374"/>
      <c r="AC77" s="385">
        <f>'[2]Times on'!W75</f>
        <v>2903.6883116883118</v>
      </c>
      <c r="AD77" s="379"/>
      <c r="AE77" s="473"/>
    </row>
    <row r="78" spans="1:31" s="73" customFormat="1">
      <c r="A78" s="246">
        <v>41547</v>
      </c>
      <c r="B78" s="247">
        <f>'[2]Times on'!B76</f>
        <v>169.44072447859494</v>
      </c>
      <c r="C78" s="378"/>
      <c r="D78" s="379"/>
      <c r="E78" s="373">
        <f>'[2]Times on'!E76</f>
        <v>116.76203389830509</v>
      </c>
      <c r="F78" s="379"/>
      <c r="G78" s="374"/>
      <c r="H78" s="384">
        <f>'[2]Times on'!H76</f>
        <v>368.87802804929879</v>
      </c>
      <c r="I78" s="379"/>
      <c r="J78" s="374"/>
      <c r="K78" s="384">
        <f>'[2]Times on'!K76</f>
        <v>173.64944767841592</v>
      </c>
      <c r="L78" s="379"/>
      <c r="M78" s="374"/>
      <c r="N78" s="384">
        <f>'[2]Times on'!N76</f>
        <v>251.77407547646095</v>
      </c>
      <c r="O78" s="379"/>
      <c r="P78" s="374"/>
      <c r="Q78" s="384">
        <f>'[2]Times on'!Q76</f>
        <v>2696.3874999999998</v>
      </c>
      <c r="R78" s="379"/>
      <c r="S78" s="374"/>
      <c r="T78" s="384">
        <f>'[2]Times on'!T76</f>
        <v>400.43008169149448</v>
      </c>
      <c r="U78" s="384"/>
      <c r="V78" s="384"/>
      <c r="W78" s="373">
        <v>170.98687089715537</v>
      </c>
      <c r="X78" s="379"/>
      <c r="Y78" s="374"/>
      <c r="Z78" s="384">
        <f>'[2]Times on'!AC76</f>
        <v>312.66826593557232</v>
      </c>
      <c r="AA78" s="379"/>
      <c r="AB78" s="374"/>
      <c r="AC78" s="385">
        <f>'[2]Times on'!W76</f>
        <v>2881.1688311688313</v>
      </c>
      <c r="AD78" s="379"/>
      <c r="AE78" s="473"/>
    </row>
    <row r="79" spans="1:31" s="73" customFormat="1">
      <c r="A79" s="246">
        <v>41578</v>
      </c>
      <c r="B79" s="247">
        <f>'[2]Times on'!B77</f>
        <v>172.59829059829059</v>
      </c>
      <c r="C79" s="378"/>
      <c r="D79" s="379"/>
      <c r="E79" s="373">
        <f>'[2]Times on'!E77</f>
        <v>119.25452016689847</v>
      </c>
      <c r="F79" s="379"/>
      <c r="G79" s="374"/>
      <c r="H79" s="384">
        <f>'[2]Times on'!H77</f>
        <v>373.97033898305085</v>
      </c>
      <c r="I79" s="379"/>
      <c r="J79" s="374"/>
      <c r="K79" s="384">
        <f>'[2]Times on'!K77</f>
        <v>175.93734290023309</v>
      </c>
      <c r="L79" s="379"/>
      <c r="M79" s="374"/>
      <c r="N79" s="384">
        <f>'[2]Times on'!N77</f>
        <v>253.55949367088607</v>
      </c>
      <c r="O79" s="379"/>
      <c r="P79" s="374"/>
      <c r="Q79" s="384">
        <f>'[2]Times on'!Q77</f>
        <v>2762.8896103896104</v>
      </c>
      <c r="R79" s="379"/>
      <c r="S79" s="374"/>
      <c r="T79" s="384">
        <f>'[2]Times on'!T77</f>
        <v>398.52567121997174</v>
      </c>
      <c r="U79" s="384"/>
      <c r="V79" s="384"/>
      <c r="W79" s="373">
        <v>171.97989949748742</v>
      </c>
      <c r="X79" s="379"/>
      <c r="Y79" s="374"/>
      <c r="Z79" s="384">
        <f>'[2]Times on'!AC77</f>
        <v>308.77492497499168</v>
      </c>
      <c r="AA79" s="379"/>
      <c r="AB79" s="374"/>
      <c r="AC79" s="385">
        <f>'[2]Times on'!W77</f>
        <v>2904.413043478261</v>
      </c>
      <c r="AD79" s="379"/>
      <c r="AE79" s="473"/>
    </row>
    <row r="80" spans="1:31" s="73" customFormat="1">
      <c r="A80" s="246">
        <v>41608</v>
      </c>
      <c r="B80" s="247">
        <f>'[2]Times on'!B78</f>
        <v>175.12686155543298</v>
      </c>
      <c r="C80" s="378"/>
      <c r="D80" s="379"/>
      <c r="E80" s="373">
        <f>'[2]Times on'!E78</f>
        <v>111.97067039106145</v>
      </c>
      <c r="F80" s="379"/>
      <c r="G80" s="374"/>
      <c r="H80" s="384">
        <f>'[2]Times on'!H78</f>
        <v>376.24037639007702</v>
      </c>
      <c r="I80" s="379"/>
      <c r="J80" s="374"/>
      <c r="K80" s="384">
        <f>'[2]Times on'!K78</f>
        <v>173.65383382925154</v>
      </c>
      <c r="L80" s="379"/>
      <c r="M80" s="374"/>
      <c r="N80" s="384">
        <f>'[2]Times on'!N78</f>
        <v>250.77691425659319</v>
      </c>
      <c r="O80" s="379"/>
      <c r="P80" s="374"/>
      <c r="Q80" s="384">
        <f>'[2]Times on'!Q78</f>
        <v>2770.6</v>
      </c>
      <c r="R80" s="379"/>
      <c r="S80" s="374"/>
      <c r="T80" s="384">
        <f>'[2]Times on'!T78</f>
        <v>390.67329939842665</v>
      </c>
      <c r="U80" s="384"/>
      <c r="V80" s="384"/>
      <c r="W80" s="373">
        <v>172.11962750716333</v>
      </c>
      <c r="X80" s="379"/>
      <c r="Y80" s="374"/>
      <c r="Z80" s="384">
        <f>'[2]Times on'!AC78</f>
        <v>310.87357478202551</v>
      </c>
      <c r="AA80" s="379"/>
      <c r="AB80" s="374"/>
      <c r="AC80" s="385">
        <f>'[2]Times on'!W78</f>
        <v>2897.4127659574469</v>
      </c>
      <c r="AD80" s="379"/>
      <c r="AE80" s="473"/>
    </row>
    <row r="81" spans="1:31" s="73" customFormat="1">
      <c r="A81" s="246">
        <v>41639</v>
      </c>
      <c r="B81" s="247">
        <f>'[2]Times on'!B79</f>
        <v>173.10592069527431</v>
      </c>
      <c r="C81" s="378"/>
      <c r="D81" s="379"/>
      <c r="E81" s="373">
        <f>'[2]Times on'!E79</f>
        <v>113.99852398523986</v>
      </c>
      <c r="F81" s="379"/>
      <c r="G81" s="374"/>
      <c r="H81" s="384">
        <f>'[2]Times on'!H79</f>
        <v>376.59957627118644</v>
      </c>
      <c r="I81" s="379"/>
      <c r="J81" s="374"/>
      <c r="K81" s="384">
        <f>'[2]Times on'!K79</f>
        <v>176.79445274561076</v>
      </c>
      <c r="L81" s="379"/>
      <c r="M81" s="374"/>
      <c r="N81" s="384">
        <f>'[2]Times on'!N79</f>
        <v>251.61298735167557</v>
      </c>
      <c r="O81" s="379"/>
      <c r="P81" s="374"/>
      <c r="Q81" s="384">
        <f>'[2]Times on'!Q79</f>
        <v>2706.7612903225809</v>
      </c>
      <c r="R81" s="379"/>
      <c r="S81" s="374"/>
      <c r="T81" s="384">
        <f>'[2]Times on'!T79</f>
        <v>385.37053979871911</v>
      </c>
      <c r="U81" s="384"/>
      <c r="V81" s="384"/>
      <c r="W81" s="373">
        <v>172.17514124293785</v>
      </c>
      <c r="X81" s="379"/>
      <c r="Y81" s="374"/>
      <c r="Z81" s="384">
        <f>'[2]Times on'!AC79</f>
        <v>307.86163522012578</v>
      </c>
      <c r="AA81" s="379"/>
      <c r="AB81" s="374"/>
      <c r="AC81" s="385">
        <f>'[2]Times on'!W79</f>
        <v>2872.9620253164558</v>
      </c>
      <c r="AD81" s="379"/>
      <c r="AE81" s="473"/>
    </row>
    <row r="82" spans="1:31" s="73" customFormat="1">
      <c r="A82" s="246">
        <v>41670</v>
      </c>
      <c r="B82" s="247">
        <f>'[2]Times on'!B80</f>
        <v>174.66743515850143</v>
      </c>
      <c r="C82" s="378"/>
      <c r="D82" s="379"/>
      <c r="E82" s="373">
        <f>'[2]Times on'!E80</f>
        <v>121.49501661129568</v>
      </c>
      <c r="F82" s="379"/>
      <c r="G82" s="374"/>
      <c r="H82" s="384">
        <f>'[2]Times on'!H80</f>
        <v>371.0781383432963</v>
      </c>
      <c r="I82" s="379"/>
      <c r="J82" s="374"/>
      <c r="K82" s="384">
        <f>'[2]Times on'!K80</f>
        <v>186.38058618688333</v>
      </c>
      <c r="L82" s="379"/>
      <c r="M82" s="374"/>
      <c r="N82" s="384">
        <f>'[2]Times on'!N80</f>
        <v>256.54397705544932</v>
      </c>
      <c r="O82" s="379"/>
      <c r="P82" s="374"/>
      <c r="Q82" s="384">
        <f>'[2]Times on'!Q80</f>
        <v>2786.2236842105262</v>
      </c>
      <c r="R82" s="379"/>
      <c r="S82" s="374"/>
      <c r="T82" s="384">
        <f>'[2]Times on'!T80</f>
        <v>384.66771441400988</v>
      </c>
      <c r="U82" s="384"/>
      <c r="V82" s="384"/>
      <c r="W82" s="373">
        <v>171.91525423728814</v>
      </c>
      <c r="X82" s="379"/>
      <c r="Y82" s="374"/>
      <c r="Z82" s="384">
        <f>'[2]Times on'!AC80</f>
        <v>304.12387612387613</v>
      </c>
      <c r="AA82" s="379"/>
      <c r="AB82" s="374"/>
      <c r="AC82" s="385">
        <f>'[2]Times on'!W80</f>
        <v>2872.4201680672268</v>
      </c>
      <c r="AD82" s="379"/>
      <c r="AE82" s="473"/>
    </row>
    <row r="83" spans="1:31" s="73" customFormat="1">
      <c r="A83" s="246">
        <v>41698</v>
      </c>
      <c r="B83" s="247">
        <f>'[2]Times on'!B81</f>
        <v>174.3447860156721</v>
      </c>
      <c r="C83" s="378"/>
      <c r="D83" s="379"/>
      <c r="E83" s="373">
        <f>'[2]Times on'!E81</f>
        <v>121.01298701298701</v>
      </c>
      <c r="F83" s="379"/>
      <c r="G83" s="374"/>
      <c r="H83" s="384">
        <f>'[2]Times on'!H81</f>
        <v>371.01213697442569</v>
      </c>
      <c r="I83" s="379"/>
      <c r="J83" s="374"/>
      <c r="K83" s="384">
        <f>'[2]Times on'!K81</f>
        <v>187.78513850212516</v>
      </c>
      <c r="L83" s="379"/>
      <c r="M83" s="374"/>
      <c r="N83" s="384">
        <f>'[2]Times on'!N81</f>
        <v>254.14177215189872</v>
      </c>
      <c r="O83" s="379"/>
      <c r="P83" s="374"/>
      <c r="Q83" s="384">
        <f>'[2]Times on'!Q81</f>
        <v>2796.4144736842104</v>
      </c>
      <c r="R83" s="379"/>
      <c r="S83" s="374"/>
      <c r="T83" s="384">
        <f>'[2]Times on'!T81</f>
        <v>377.84645842498901</v>
      </c>
      <c r="U83" s="384"/>
      <c r="V83" s="384"/>
      <c r="W83" s="373">
        <v>165.40730530668503</v>
      </c>
      <c r="X83" s="379"/>
      <c r="Y83" s="374"/>
      <c r="Z83" s="384">
        <f>'[2]Times on'!AC81</f>
        <v>307.46826222684706</v>
      </c>
      <c r="AA83" s="379"/>
      <c r="AB83" s="374"/>
      <c r="AC83" s="385">
        <f>'[2]Times on'!W81</f>
        <v>2801.5863453815259</v>
      </c>
      <c r="AD83" s="379"/>
      <c r="AE83" s="473"/>
    </row>
    <row r="84" spans="1:31" s="73" customFormat="1">
      <c r="A84" s="246">
        <v>41729</v>
      </c>
      <c r="B84" s="247">
        <f>'[2]Times on'!B82</f>
        <v>170.32325724861198</v>
      </c>
      <c r="C84" s="378"/>
      <c r="D84" s="379"/>
      <c r="E84" s="373">
        <f>'[2]Times on'!E82</f>
        <v>116.68604651162791</v>
      </c>
      <c r="F84" s="379"/>
      <c r="G84" s="374"/>
      <c r="H84" s="384">
        <f>'[2]Times on'!H82</f>
        <v>374.76106970626915</v>
      </c>
      <c r="I84" s="379"/>
      <c r="J84" s="374"/>
      <c r="K84" s="384">
        <f>'[2]Times on'!K82</f>
        <v>190.41885625965998</v>
      </c>
      <c r="L84" s="379"/>
      <c r="M84" s="374"/>
      <c r="N84" s="384">
        <f>'[2]Times on'!N82</f>
        <v>256.38382099827885</v>
      </c>
      <c r="O84" s="379"/>
      <c r="P84" s="374"/>
      <c r="Q84" s="384">
        <f>'[2]Times on'!Q82</f>
        <v>2873.24</v>
      </c>
      <c r="R84" s="379"/>
      <c r="S84" s="374"/>
      <c r="T84" s="384">
        <f>'[2]Times on'!T82</f>
        <v>374.78806228373702</v>
      </c>
      <c r="U84" s="384"/>
      <c r="V84" s="384"/>
      <c r="W84" s="373">
        <v>167.27668252889191</v>
      </c>
      <c r="X84" s="379"/>
      <c r="Y84" s="374"/>
      <c r="Z84" s="384">
        <f>'[2]Times on'!AC82</f>
        <v>305.96827634825519</v>
      </c>
      <c r="AA84" s="379"/>
      <c r="AB84" s="374"/>
      <c r="AC84" s="385">
        <f>'[2]Times on'!W82</f>
        <v>2814.0241935483873</v>
      </c>
      <c r="AD84" s="379"/>
      <c r="AE84" s="473"/>
    </row>
    <row r="85" spans="1:31" s="73" customFormat="1">
      <c r="A85" s="246">
        <v>41759</v>
      </c>
      <c r="B85" s="247">
        <f>'[2]Times on'!B83</f>
        <v>175.23490378234905</v>
      </c>
      <c r="C85" s="378"/>
      <c r="D85" s="379"/>
      <c r="E85" s="373">
        <f>'[2]Times on'!E83</f>
        <v>108.29370629370629</v>
      </c>
      <c r="F85" s="379"/>
      <c r="G85" s="374"/>
      <c r="H85" s="384">
        <f>'[2]Times on'!H83</f>
        <v>368.4958641706574</v>
      </c>
      <c r="I85" s="379"/>
      <c r="J85" s="374"/>
      <c r="K85" s="384">
        <f>'[2]Times on'!K83</f>
        <v>194.6611686613698</v>
      </c>
      <c r="L85" s="379"/>
      <c r="M85" s="374"/>
      <c r="N85" s="384">
        <f>'[2]Times on'!N83</f>
        <v>253.48856851609145</v>
      </c>
      <c r="O85" s="379"/>
      <c r="P85" s="374"/>
      <c r="Q85" s="384">
        <f>'[2]Times on'!Q83</f>
        <v>2938.7837837837837</v>
      </c>
      <c r="R85" s="379"/>
      <c r="S85" s="374"/>
      <c r="T85" s="384">
        <f>'[2]Times on'!T83</f>
        <v>372.04935622317595</v>
      </c>
      <c r="U85" s="384"/>
      <c r="V85" s="384"/>
      <c r="W85" s="373">
        <v>167.44331983805668</v>
      </c>
      <c r="X85" s="379"/>
      <c r="Y85" s="374"/>
      <c r="Z85" s="384">
        <f>'[2]Times on'!AC83</f>
        <v>310.16024486856321</v>
      </c>
      <c r="AA85" s="379"/>
      <c r="AB85" s="374"/>
      <c r="AC85" s="385">
        <f>'[2]Times on'!W83</f>
        <v>2800.24</v>
      </c>
      <c r="AD85" s="379"/>
      <c r="AE85" s="473"/>
    </row>
    <row r="86" spans="1:31" s="73" customFormat="1">
      <c r="A86" s="246">
        <v>41790</v>
      </c>
      <c r="B86" s="247">
        <f>'[2]Times on'!B84</f>
        <v>175.41880341880341</v>
      </c>
      <c r="C86" s="378"/>
      <c r="D86" s="379"/>
      <c r="E86" s="373">
        <f>'[2]Times on'!E84</f>
        <v>108.02787456445994</v>
      </c>
      <c r="F86" s="379"/>
      <c r="G86" s="374"/>
      <c r="H86" s="384">
        <f>'[2]Times on'!H84</f>
        <v>369.55660783469654</v>
      </c>
      <c r="I86" s="379"/>
      <c r="J86" s="374"/>
      <c r="K86" s="384">
        <f>'[2]Times on'!K84</f>
        <v>195.69392453207888</v>
      </c>
      <c r="L86" s="379"/>
      <c r="M86" s="374"/>
      <c r="N86" s="384">
        <f>'[2]Times on'!N84</f>
        <v>254.70574579222287</v>
      </c>
      <c r="O86" s="379"/>
      <c r="P86" s="374"/>
      <c r="Q86" s="384">
        <f>'[2]Times on'!Q84</f>
        <v>2946.1176470588234</v>
      </c>
      <c r="R86" s="379"/>
      <c r="S86" s="374"/>
      <c r="T86" s="384">
        <f>'[2]Times on'!T84</f>
        <v>362.83014861995753</v>
      </c>
      <c r="U86" s="384"/>
      <c r="V86" s="384"/>
      <c r="W86" s="373">
        <v>172.09939556749495</v>
      </c>
      <c r="X86" s="379"/>
      <c r="Y86" s="374"/>
      <c r="Z86" s="384">
        <f>'[2]Times on'!AC84</f>
        <v>300.41666666666669</v>
      </c>
      <c r="AA86" s="379"/>
      <c r="AB86" s="374"/>
      <c r="AC86" s="385">
        <f>'[2]Times on'!W84</f>
        <v>2787.7976190476193</v>
      </c>
      <c r="AD86" s="379"/>
      <c r="AE86" s="473"/>
    </row>
    <row r="87" spans="1:31" s="73" customFormat="1">
      <c r="A87" s="246">
        <v>41820</v>
      </c>
      <c r="B87" s="247">
        <f>'[2]Times on'!B85</f>
        <v>181</v>
      </c>
      <c r="C87" s="378"/>
      <c r="D87" s="379"/>
      <c r="E87" s="373">
        <f>'[2]Times on'!E85</f>
        <v>111.24406047516199</v>
      </c>
      <c r="F87" s="379"/>
      <c r="G87" s="374"/>
      <c r="H87" s="384">
        <f>'[2]Times on'!H85</f>
        <v>371.99531516183987</v>
      </c>
      <c r="I87" s="379"/>
      <c r="J87" s="374"/>
      <c r="K87" s="384">
        <f>'[2]Times on'!K85</f>
        <v>198.79809660253787</v>
      </c>
      <c r="L87" s="379"/>
      <c r="M87" s="374"/>
      <c r="N87" s="384">
        <f>'[2]Times on'!N85</f>
        <v>259.38536585365853</v>
      </c>
      <c r="O87" s="379"/>
      <c r="P87" s="374"/>
      <c r="Q87" s="384">
        <f>'[2]Times on'!Q85</f>
        <v>2875.3333333333335</v>
      </c>
      <c r="R87" s="379"/>
      <c r="S87" s="374"/>
      <c r="T87" s="384">
        <f>'[2]Times on'!T85</f>
        <v>357.09166666666664</v>
      </c>
      <c r="U87" s="384"/>
      <c r="V87" s="384"/>
      <c r="W87" s="373">
        <v>172.03713892709766</v>
      </c>
      <c r="X87" s="379"/>
      <c r="Y87" s="374"/>
      <c r="Z87" s="384">
        <f>'[2]Times on'!AC85</f>
        <v>300.23216187433439</v>
      </c>
      <c r="AA87" s="379"/>
      <c r="AB87" s="374"/>
      <c r="AC87" s="385">
        <f>'[2]Times on'!W85</f>
        <v>2779.2629482071711</v>
      </c>
      <c r="AD87" s="379"/>
      <c r="AE87" s="473"/>
    </row>
    <row r="88" spans="1:31" s="73" customFormat="1">
      <c r="A88" s="246">
        <v>41851</v>
      </c>
      <c r="B88" s="247">
        <f>'[2]Times on'!B86</f>
        <v>178.18944099378882</v>
      </c>
      <c r="C88" s="378"/>
      <c r="D88" s="379"/>
      <c r="E88" s="373">
        <f>'[2]Times on'!E86</f>
        <v>111.28437917222963</v>
      </c>
      <c r="F88" s="379"/>
      <c r="G88" s="374"/>
      <c r="H88" s="384">
        <f>'[2]Times on'!H86</f>
        <v>371.47928994082838</v>
      </c>
      <c r="I88" s="379"/>
      <c r="J88" s="374"/>
      <c r="K88" s="384">
        <f>'[2]Times on'!K86</f>
        <v>198.80370911656505</v>
      </c>
      <c r="L88" s="379"/>
      <c r="M88" s="374"/>
      <c r="N88" s="384">
        <f>'[2]Times on'!N86</f>
        <v>262.01830498702799</v>
      </c>
      <c r="O88" s="379"/>
      <c r="P88" s="374"/>
      <c r="Q88" s="384">
        <f>'[2]Times on'!Q86</f>
        <v>2911.0451612903225</v>
      </c>
      <c r="R88" s="379"/>
      <c r="S88" s="374"/>
      <c r="T88" s="384">
        <f>'[2]Times on'!T86</f>
        <v>364.84740802675583</v>
      </c>
      <c r="U88" s="384"/>
      <c r="V88" s="384"/>
      <c r="W88" s="373">
        <v>172.30790960451978</v>
      </c>
      <c r="X88" s="379"/>
      <c r="Y88" s="374"/>
      <c r="Z88" s="384">
        <f>'[2]Times on'!AC86</f>
        <v>305.27156549520765</v>
      </c>
      <c r="AA88" s="379"/>
      <c r="AB88" s="374"/>
      <c r="AC88" s="385">
        <f>'[2]Times on'!W86</f>
        <v>2763.49609375</v>
      </c>
      <c r="AD88" s="379"/>
      <c r="AE88" s="473"/>
    </row>
    <row r="89" spans="1:31" s="73" customFormat="1">
      <c r="A89" s="246">
        <v>41882</v>
      </c>
      <c r="B89" s="247">
        <f>'[2]Times on'!B87</f>
        <v>176.8254349130174</v>
      </c>
      <c r="C89" s="378"/>
      <c r="D89" s="379"/>
      <c r="E89" s="373">
        <f>'[2]Times on'!E87</f>
        <v>118.74719101123596</v>
      </c>
      <c r="F89" s="379"/>
      <c r="G89" s="374"/>
      <c r="H89" s="384">
        <f>'[2]Times on'!H87</f>
        <v>371.73940411246326</v>
      </c>
      <c r="I89" s="379"/>
      <c r="J89" s="374"/>
      <c r="K89" s="384">
        <f>'[2]Times on'!K87</f>
        <v>191.89648012655724</v>
      </c>
      <c r="L89" s="379"/>
      <c r="M89" s="374"/>
      <c r="N89" s="384">
        <f>'[2]Times on'!N87</f>
        <v>256.31836850304489</v>
      </c>
      <c r="O89" s="379"/>
      <c r="P89" s="374"/>
      <c r="Q89" s="384">
        <f>'[2]Times on'!Q87</f>
        <v>2943.1282051282051</v>
      </c>
      <c r="R89" s="379"/>
      <c r="S89" s="374"/>
      <c r="T89" s="384">
        <f>'[2]Times on'!T87</f>
        <v>368.40254237288133</v>
      </c>
      <c r="U89" s="384"/>
      <c r="V89" s="384"/>
      <c r="W89" s="373">
        <v>175.63636363636363</v>
      </c>
      <c r="X89" s="379"/>
      <c r="Y89" s="374"/>
      <c r="Z89" s="384">
        <f>'[2]Times on'!AC87</f>
        <v>304.3036984352774</v>
      </c>
      <c r="AA89" s="379"/>
      <c r="AB89" s="374"/>
      <c r="AC89" s="385">
        <f>'[2]Times on'!W87</f>
        <v>2745.3515625</v>
      </c>
      <c r="AD89" s="379"/>
      <c r="AE89" s="473"/>
    </row>
    <row r="90" spans="1:31" s="73" customFormat="1">
      <c r="A90" s="246">
        <v>41912</v>
      </c>
      <c r="B90" s="247">
        <f>'[2]Times on'!B88</f>
        <v>175.04796839729119</v>
      </c>
      <c r="C90" s="379"/>
      <c r="D90" s="317"/>
      <c r="E90" s="373">
        <f>'[2]Times on'!E88</f>
        <v>112.74093605800923</v>
      </c>
      <c r="F90" s="379"/>
      <c r="G90" s="121"/>
      <c r="H90" s="384">
        <f>'[2]Times on'!H88</f>
        <v>366.48133116883116</v>
      </c>
      <c r="I90" s="379"/>
      <c r="J90" s="121"/>
      <c r="K90" s="384">
        <f>'[2]Times on'!K88</f>
        <v>188.03300169861683</v>
      </c>
      <c r="L90" s="379"/>
      <c r="M90" s="121"/>
      <c r="N90" s="384">
        <f>'[2]Times on'!N88</f>
        <v>252.19407757542055</v>
      </c>
      <c r="O90" s="379"/>
      <c r="P90" s="121"/>
      <c r="Q90" s="384">
        <f>'[2]Times on'!Q88</f>
        <v>2968.5</v>
      </c>
      <c r="R90" s="379"/>
      <c r="S90" s="374"/>
      <c r="T90" s="384">
        <f>'[2]Times on'!T88</f>
        <v>377.61843790012801</v>
      </c>
      <c r="U90" s="384"/>
      <c r="W90" s="373">
        <v>173.11552888222056</v>
      </c>
      <c r="X90" s="379"/>
      <c r="Y90" s="121"/>
      <c r="Z90" s="384">
        <f>'[2]Times on'!AC88</f>
        <v>307.40763413755849</v>
      </c>
      <c r="AA90" s="379"/>
      <c r="AB90" s="121"/>
      <c r="AC90" s="385">
        <f>'[2]Times on'!W88</f>
        <v>2714.3774319066147</v>
      </c>
      <c r="AD90" s="385"/>
      <c r="AE90" s="121"/>
    </row>
    <row r="91" spans="1:31" s="73" customFormat="1">
      <c r="A91" s="246">
        <v>41943</v>
      </c>
      <c r="B91" s="247">
        <f>'[2]Times on'!B89</f>
        <v>173.80581459133296</v>
      </c>
      <c r="C91" s="379"/>
      <c r="D91" s="317"/>
      <c r="E91" s="373">
        <f>'[2]Times on'!E89</f>
        <v>119.84210526315789</v>
      </c>
      <c r="F91" s="379"/>
      <c r="G91" s="121"/>
      <c r="H91" s="384">
        <f>'[2]Times on'!H89</f>
        <v>373.29876346230554</v>
      </c>
      <c r="I91" s="379"/>
      <c r="J91" s="121"/>
      <c r="K91" s="384">
        <f>'[2]Times on'!K89</f>
        <v>188.49306883365202</v>
      </c>
      <c r="L91" s="379"/>
      <c r="M91" s="121"/>
      <c r="N91" s="384">
        <f>'[2]Times on'!N89</f>
        <v>248.2995510814855</v>
      </c>
      <c r="O91" s="379"/>
      <c r="P91" s="121"/>
      <c r="Q91" s="384">
        <f>'[2]Times on'!Q89</f>
        <v>2911.0451612903225</v>
      </c>
      <c r="R91" s="379"/>
      <c r="S91" s="374"/>
      <c r="T91" s="384">
        <f>'[2]Times on'!T89</f>
        <v>385.9878945092953</v>
      </c>
      <c r="U91" s="384"/>
      <c r="W91" s="373">
        <v>174.19613899613898</v>
      </c>
      <c r="X91" s="379"/>
      <c r="Y91" s="121"/>
      <c r="Z91" s="384">
        <f>'[2]Times on'!AC89</f>
        <v>302.63891779396459</v>
      </c>
      <c r="AA91" s="379"/>
      <c r="AB91" s="121"/>
      <c r="AC91" s="385">
        <f>'[2]Times on'!W89</f>
        <v>2683.899613899614</v>
      </c>
      <c r="AD91" s="385"/>
      <c r="AE91" s="121"/>
    </row>
    <row r="92" spans="1:31" s="73" customFormat="1">
      <c r="A92" s="246">
        <v>41973</v>
      </c>
      <c r="B92" s="247">
        <f>'[2]Times on'!B90</f>
        <v>172.07310267857142</v>
      </c>
      <c r="C92" s="379"/>
      <c r="D92" s="317"/>
      <c r="E92" s="373">
        <f>'[2]Times on'!E90</f>
        <v>118.95979899497488</v>
      </c>
      <c r="F92" s="379"/>
      <c r="G92" s="121"/>
      <c r="H92" s="384">
        <f>'[2]Times on'!H90</f>
        <v>376.24200000000002</v>
      </c>
      <c r="I92" s="379"/>
      <c r="J92" s="121"/>
      <c r="K92" s="384">
        <f>'[2]Times on'!K90</f>
        <v>187.66697199055102</v>
      </c>
      <c r="L92" s="379"/>
      <c r="M92" s="121"/>
      <c r="N92" s="384">
        <f>'[2]Times on'!N90</f>
        <v>251.18535846979498</v>
      </c>
      <c r="O92" s="379"/>
      <c r="P92" s="121"/>
      <c r="Q92" s="384">
        <f>'[2]Times on'!Q90</f>
        <v>2974.9673202614381</v>
      </c>
      <c r="R92" s="379"/>
      <c r="S92" s="374"/>
      <c r="T92" s="384">
        <f>'[2]Times on'!T90</f>
        <v>386.52686762778507</v>
      </c>
      <c r="U92" s="384"/>
      <c r="W92" s="373">
        <v>172.9044289044289</v>
      </c>
      <c r="X92" s="379"/>
      <c r="Y92" s="121"/>
      <c r="Z92" s="384">
        <f>'[2]Times on'!AC90</f>
        <v>299.50308430431801</v>
      </c>
      <c r="AA92" s="379"/>
      <c r="AB92" s="121"/>
      <c r="AC92" s="385">
        <f>'[2]Times on'!W90</f>
        <v>2636.7230769230769</v>
      </c>
      <c r="AD92" s="385"/>
      <c r="AE92" s="121"/>
    </row>
    <row r="93" spans="1:31" s="73" customFormat="1">
      <c r="A93" s="246">
        <v>42004</v>
      </c>
      <c r="B93" s="247">
        <f>'[2]Times on'!B91</f>
        <v>170.57080610021785</v>
      </c>
      <c r="C93" s="379"/>
      <c r="D93" s="317"/>
      <c r="E93" s="373">
        <f>'[2]Times on'!E91</f>
        <v>121.63427697016067</v>
      </c>
      <c r="F93" s="379"/>
      <c r="G93" s="121"/>
      <c r="H93" s="384">
        <f>'[2]Times on'!H91</f>
        <v>376.81602842479276</v>
      </c>
      <c r="I93" s="379"/>
      <c r="J93" s="121"/>
      <c r="K93" s="384">
        <f>'[2]Times on'!K91</f>
        <v>191.0901369728509</v>
      </c>
      <c r="L93" s="379"/>
      <c r="M93" s="121"/>
      <c r="N93" s="384">
        <f>'[2]Times on'!N91</f>
        <v>249.13587934135879</v>
      </c>
      <c r="O93" s="379"/>
      <c r="P93" s="121"/>
      <c r="Q93" s="384">
        <f>'[2]Times on'!Q91</f>
        <v>3007.5592105263158</v>
      </c>
      <c r="R93" s="379"/>
      <c r="S93" s="374"/>
      <c r="T93" s="384">
        <f>'[2]Times on'!T91</f>
        <v>386.21532364597095</v>
      </c>
      <c r="U93" s="384"/>
      <c r="W93" s="373">
        <v>169.88914198936979</v>
      </c>
      <c r="X93" s="379"/>
      <c r="Y93" s="121"/>
      <c r="Z93" s="384">
        <f>'[2]Times on'!AC91</f>
        <v>298.39457133399537</v>
      </c>
      <c r="AA93" s="379"/>
      <c r="AB93" s="121"/>
      <c r="AC93" s="385">
        <f>'[2]Times on'!W91</f>
        <v>2638.7159533073932</v>
      </c>
      <c r="AD93" s="385"/>
      <c r="AE93" s="121"/>
    </row>
    <row r="94" spans="1:31" s="73" customFormat="1">
      <c r="A94" s="246">
        <v>42035</v>
      </c>
      <c r="B94" s="247">
        <f>'[2]Times on'!B92</f>
        <v>175.60583941605839</v>
      </c>
      <c r="C94" s="379"/>
      <c r="D94" s="317"/>
      <c r="E94" s="373">
        <f>'[2]Times on'!E92</f>
        <v>126.84601769911504</v>
      </c>
      <c r="F94" s="379"/>
      <c r="G94" s="121"/>
      <c r="H94" s="384">
        <f>'[2]Times on'!H92</f>
        <v>375.35869136775722</v>
      </c>
      <c r="I94" s="379"/>
      <c r="J94" s="121"/>
      <c r="K94" s="384">
        <f>'[2]Times on'!K92</f>
        <v>201.91905669121056</v>
      </c>
      <c r="L94" s="379"/>
      <c r="M94" s="121"/>
      <c r="N94" s="384">
        <f>'[2]Times on'!N92</f>
        <v>253.46170520231215</v>
      </c>
      <c r="O94" s="379"/>
      <c r="P94" s="121"/>
      <c r="Q94" s="384">
        <f>'[2]Times on'!Q92</f>
        <v>3029.0816326530612</v>
      </c>
      <c r="R94" s="379"/>
      <c r="S94" s="374"/>
      <c r="T94" s="384">
        <f>'[2]Times on'!T92</f>
        <v>394.1933272394881</v>
      </c>
      <c r="U94" s="384"/>
      <c r="W94" s="373">
        <v>167.41978021978022</v>
      </c>
      <c r="X94" s="379"/>
      <c r="Y94" s="121"/>
      <c r="Z94" s="384">
        <f>'[2]Times on'!AC92</f>
        <v>302.18842530282637</v>
      </c>
      <c r="AA94" s="379"/>
      <c r="AB94" s="121"/>
      <c r="AC94" s="385">
        <f>'[2]Times on'!W92</f>
        <v>2627.6858237547895</v>
      </c>
      <c r="AD94" s="385"/>
      <c r="AE94" s="121"/>
    </row>
    <row r="95" spans="1:31" s="73" customFormat="1">
      <c r="A95" s="246">
        <v>42063</v>
      </c>
      <c r="B95" s="247">
        <f>'[2]Times on'!B93</f>
        <v>172.3025974025974</v>
      </c>
      <c r="C95" s="379"/>
      <c r="D95" s="317"/>
      <c r="E95" s="373">
        <f>'[2]Times on'!E93</f>
        <v>122.11267605633803</v>
      </c>
      <c r="F95" s="379"/>
      <c r="G95" s="121"/>
      <c r="H95" s="384">
        <f>'[2]Times on'!H93</f>
        <v>371.25145971195019</v>
      </c>
      <c r="I95" s="379"/>
      <c r="J95" s="121"/>
      <c r="K95" s="384">
        <f>'[2]Times on'!K93</f>
        <v>203.10428773362651</v>
      </c>
      <c r="L95" s="379"/>
      <c r="M95" s="121"/>
      <c r="N95" s="384">
        <f>'[2]Times on'!N93</f>
        <v>251.6328947368421</v>
      </c>
      <c r="O95" s="379"/>
      <c r="P95" s="121"/>
      <c r="Q95" s="384">
        <f>'[2]Times on'!Q93</f>
        <v>3005.5743243243242</v>
      </c>
      <c r="R95" s="379"/>
      <c r="S95" s="374"/>
      <c r="T95" s="384">
        <f>'[2]Times on'!T93</f>
        <v>398.79010082493124</v>
      </c>
      <c r="U95" s="384"/>
      <c r="W95" s="373">
        <v>158.98998569384835</v>
      </c>
      <c r="X95" s="379"/>
      <c r="Y95" s="121"/>
      <c r="Z95" s="384">
        <f>'[2]Times on'!AC93</f>
        <v>298.56769596199524</v>
      </c>
      <c r="AA95" s="379"/>
      <c r="AB95" s="121"/>
      <c r="AC95" s="385">
        <f>'[2]Times on'!W93</f>
        <v>2630.7368421052633</v>
      </c>
      <c r="AD95" s="385"/>
      <c r="AE95" s="121"/>
    </row>
    <row r="96" spans="1:31" s="73" customFormat="1">
      <c r="A96" s="246">
        <v>42094</v>
      </c>
      <c r="B96" s="247">
        <f>'[2]Times on'!B94</f>
        <v>170.7017543859649</v>
      </c>
      <c r="C96" s="379"/>
      <c r="D96" s="317"/>
      <c r="E96" s="373">
        <f>'[2]Times on'!E94</f>
        <v>121.15068493150685</v>
      </c>
      <c r="F96" s="379"/>
      <c r="G96" s="121"/>
      <c r="H96" s="384">
        <f>'[2]Times on'!H94</f>
        <v>362.91983282674772</v>
      </c>
      <c r="I96" s="379"/>
      <c r="J96" s="121"/>
      <c r="K96" s="384">
        <f>'[2]Times on'!K94</f>
        <v>207.30766341096918</v>
      </c>
      <c r="L96" s="379"/>
      <c r="M96" s="121"/>
      <c r="N96" s="384">
        <f>'[2]Times on'!N94</f>
        <v>256.51601898546426</v>
      </c>
      <c r="O96" s="379"/>
      <c r="P96" s="121"/>
      <c r="Q96" s="384">
        <f>'[2]Times on'!Q94</f>
        <v>3067.7586206896553</v>
      </c>
      <c r="R96" s="379"/>
      <c r="S96" s="374"/>
      <c r="T96" s="384">
        <f>'[2]Times on'!T94</f>
        <v>410.90229079008884</v>
      </c>
      <c r="U96" s="384"/>
      <c r="W96" s="373">
        <v>161.42608695652174</v>
      </c>
      <c r="X96" s="379"/>
      <c r="Y96" s="121"/>
      <c r="Z96" s="384">
        <f>'[2]Times on'!AC94</f>
        <v>300.37830508474576</v>
      </c>
      <c r="AA96" s="379"/>
      <c r="AB96" s="121"/>
      <c r="AC96" s="385">
        <f>'[2]Times on'!W94</f>
        <v>2621.3619402985073</v>
      </c>
      <c r="AD96" s="385"/>
      <c r="AE96" s="121"/>
    </row>
    <row r="97" spans="1:31" s="73" customFormat="1">
      <c r="A97" s="246">
        <v>42124</v>
      </c>
      <c r="B97" s="247">
        <f>'[2]Times on'!B95</f>
        <v>175.68763102725367</v>
      </c>
      <c r="C97" s="379"/>
      <c r="D97" s="317"/>
      <c r="E97" s="373">
        <f>'[2]Times on'!E95</f>
        <v>111.61287553648069</v>
      </c>
      <c r="F97" s="379"/>
      <c r="G97" s="121"/>
      <c r="H97" s="384">
        <f>'[2]Times on'!H95</f>
        <v>365.27279521674143</v>
      </c>
      <c r="I97" s="379"/>
      <c r="J97" s="121"/>
      <c r="K97" s="384">
        <f>'[2]Times on'!K95</f>
        <v>211.50180505415162</v>
      </c>
      <c r="L97" s="379"/>
      <c r="M97" s="121"/>
      <c r="N97" s="384">
        <f>'[2]Times on'!N95</f>
        <v>255.83579638752053</v>
      </c>
      <c r="O97" s="379"/>
      <c r="P97" s="121"/>
      <c r="Q97" s="384">
        <f>'[2]Times on'!Q95</f>
        <v>3098.7021276595747</v>
      </c>
      <c r="R97" s="379"/>
      <c r="S97" s="374"/>
      <c r="T97" s="384">
        <f>'[2]Times on'!T95</f>
        <v>410.625</v>
      </c>
      <c r="U97" s="384"/>
      <c r="W97" s="373">
        <v>162.20431557653404</v>
      </c>
      <c r="X97" s="379"/>
      <c r="Y97" s="121"/>
      <c r="Z97" s="384">
        <f>'[2]Times on'!AC95</f>
        <v>304.13076135199725</v>
      </c>
      <c r="AA97" s="379"/>
      <c r="AB97" s="121"/>
      <c r="AC97" s="385">
        <f>'[2]Times on'!W95</f>
        <v>2630.1123595505619</v>
      </c>
      <c r="AD97" s="385"/>
      <c r="AE97" s="121"/>
    </row>
    <row r="98" spans="1:31" s="73" customFormat="1">
      <c r="A98" s="246">
        <v>42155</v>
      </c>
      <c r="B98" s="247">
        <f>'[2]Times on'!B96</f>
        <v>180.3279151943463</v>
      </c>
      <c r="C98" s="379"/>
      <c r="D98" s="317"/>
      <c r="E98" s="373">
        <f>'[2]Times on'!E96</f>
        <v>113.76259607173355</v>
      </c>
      <c r="F98" s="379"/>
      <c r="G98" s="121"/>
      <c r="H98" s="384">
        <f>'[2]Times on'!H96</f>
        <v>365.55052790346906</v>
      </c>
      <c r="I98" s="379"/>
      <c r="J98" s="121"/>
      <c r="K98" s="384">
        <f>'[2]Times on'!K96</f>
        <v>216.02270815811607</v>
      </c>
      <c r="L98" s="379"/>
      <c r="M98" s="121"/>
      <c r="N98" s="384">
        <f>'[2]Times on'!N96</f>
        <v>262.13126599427972</v>
      </c>
      <c r="O98" s="379"/>
      <c r="P98" s="121"/>
      <c r="Q98" s="384">
        <f>'[3]Times on'!Q96</f>
        <v>3137.413043478261</v>
      </c>
      <c r="R98" s="379"/>
      <c r="S98" s="374"/>
      <c r="T98" s="384">
        <f>'[2]Times on'!T96</f>
        <v>411.0749506903353</v>
      </c>
      <c r="U98" s="384"/>
      <c r="W98" s="373">
        <v>159.97372060857538</v>
      </c>
      <c r="X98" s="379"/>
      <c r="Y98" s="121"/>
      <c r="Z98" s="384">
        <f>'[2]Times on'!AC96</f>
        <v>303.68460490463218</v>
      </c>
      <c r="AA98" s="379"/>
      <c r="AB98" s="121"/>
      <c r="AC98" s="385">
        <f>'[2]Times on'!W96</f>
        <v>2648.5692883895131</v>
      </c>
      <c r="AD98" s="385"/>
      <c r="AE98" s="121"/>
    </row>
    <row r="99" spans="1:31">
      <c r="A99" s="377">
        <v>42185</v>
      </c>
      <c r="B99" s="247">
        <f>'[2]Times on'!B97</f>
        <v>188.40338504936531</v>
      </c>
      <c r="E99" s="373">
        <f>'[2]Times on'!E97</f>
        <v>114.5925925925926</v>
      </c>
      <c r="G99" s="374"/>
      <c r="H99" s="379">
        <f>'[2]Times on'!H97</f>
        <v>361.23711340206188</v>
      </c>
      <c r="J99" s="374"/>
      <c r="K99" s="379">
        <f>'[2]Times on'!K97</f>
        <v>218.0721909789969</v>
      </c>
      <c r="M99" s="374"/>
      <c r="N99" s="379">
        <f>'[2]Times on'!N97</f>
        <v>263.55289898386133</v>
      </c>
      <c r="P99" s="374"/>
      <c r="Q99" s="379">
        <f>'[3]Times on'!Q97</f>
        <v>3028.905109489051</v>
      </c>
      <c r="S99" s="374"/>
      <c r="T99" s="379">
        <f>'[2]Times on'!T97</f>
        <v>418.01575578532743</v>
      </c>
      <c r="W99" s="373">
        <v>160.46370683579985</v>
      </c>
      <c r="Y99" s="374"/>
      <c r="Z99" s="379">
        <f>'[2]Times on'!AC97</f>
        <v>303.36372745490979</v>
      </c>
      <c r="AB99" s="374"/>
      <c r="AC99" s="385">
        <f>'[2]Times on'!W97</f>
        <v>2689.709923664122</v>
      </c>
      <c r="AD99" s="385"/>
      <c r="AE99" s="473"/>
    </row>
    <row r="100" spans="1:31">
      <c r="A100" s="377">
        <v>42216</v>
      </c>
      <c r="B100" s="247">
        <f>'[2]Times on'!B98</f>
        <v>177.2245398773006</v>
      </c>
      <c r="C100" s="379">
        <v>177.00735294117646</v>
      </c>
      <c r="E100" s="373">
        <f>'[2]Times on'!E98</f>
        <v>111.68529411764706</v>
      </c>
      <c r="F100" s="379">
        <v>116.1603229527105</v>
      </c>
      <c r="G100" s="374"/>
      <c r="H100" s="379">
        <f>'[2]Times on'!H98</f>
        <v>362.99743964886613</v>
      </c>
      <c r="I100" s="379">
        <v>362.73209064327483</v>
      </c>
      <c r="J100" s="374"/>
      <c r="K100" s="379">
        <f>'[2]Times on'!K98</f>
        <v>216.79944913065933</v>
      </c>
      <c r="L100" s="379">
        <v>216.57575236457438</v>
      </c>
      <c r="M100" s="374"/>
      <c r="N100" s="379">
        <f>'[2]Times on'!N98</f>
        <v>261.20370911214951</v>
      </c>
      <c r="O100" s="379">
        <v>260.82283464566927</v>
      </c>
      <c r="P100" s="374"/>
      <c r="Q100" s="379">
        <f>'[3]Times on'!Q98</f>
        <v>3093.1037037037036</v>
      </c>
      <c r="R100" s="379">
        <v>2919.0213903743315</v>
      </c>
      <c r="S100" s="374"/>
      <c r="T100" s="379">
        <f>'[2]Times on'!T98</f>
        <v>424.58437656484728</v>
      </c>
      <c r="U100" s="379">
        <v>425.43652784746615</v>
      </c>
      <c r="W100" s="373">
        <v>163.6113537117904</v>
      </c>
      <c r="X100" s="379">
        <v>171.17871571570703</v>
      </c>
      <c r="Y100" s="374"/>
      <c r="Z100" s="379">
        <f>'[2]Times on'!AC98</f>
        <v>306.25934579439252</v>
      </c>
      <c r="AA100" s="379">
        <v>306.05503669112744</v>
      </c>
      <c r="AB100" s="374"/>
      <c r="AC100" s="385">
        <f>'[2]Times on'!W98</f>
        <v>2624.695652173913</v>
      </c>
      <c r="AD100" s="385">
        <v>2624.695652173913</v>
      </c>
      <c r="AE100" s="473"/>
    </row>
    <row r="101" spans="1:31" s="73" customFormat="1">
      <c r="A101" s="246">
        <v>42247</v>
      </c>
      <c r="B101" s="247">
        <f>'[2]Times on'!B99</f>
        <v>171.2815864022663</v>
      </c>
      <c r="C101" s="379">
        <v>171.08771929824562</v>
      </c>
      <c r="D101" s="317"/>
      <c r="E101" s="373">
        <f>'[2]Times on'!E99</f>
        <v>106.91381668946649</v>
      </c>
      <c r="F101" s="379">
        <v>114.57072368421052</v>
      </c>
      <c r="G101" s="121"/>
      <c r="H101" s="384">
        <f>'[2]Times on'!H99</f>
        <v>362.62042738138354</v>
      </c>
      <c r="I101" s="379">
        <v>362.35794426348173</v>
      </c>
      <c r="J101" s="121"/>
      <c r="K101" s="384">
        <f>'[2]Times on'!K99</f>
        <v>211.48635036914095</v>
      </c>
      <c r="L101" s="379">
        <v>211.26870962209136</v>
      </c>
      <c r="M101" s="121"/>
      <c r="N101" s="384">
        <f>'[2]Times on'!N99</f>
        <v>255.76560930099038</v>
      </c>
      <c r="O101" s="379">
        <v>255.39902536906979</v>
      </c>
      <c r="P101" s="121"/>
      <c r="Q101" s="384">
        <f>'[3]Times on'!Q99</f>
        <v>3097.5652173913045</v>
      </c>
      <c r="R101" s="379">
        <v>2925.6125654450261</v>
      </c>
      <c r="S101" s="121"/>
      <c r="T101" s="384">
        <f>'[2]Times on'!T99</f>
        <v>421.71679197994985</v>
      </c>
      <c r="U101" s="384">
        <v>422.56403817177301</v>
      </c>
      <c r="W101" s="373">
        <v>167.53467561521254</v>
      </c>
      <c r="X101" s="379">
        <v>169.37160772945708</v>
      </c>
      <c r="Y101" s="121"/>
      <c r="Z101" s="384">
        <f>'[2]Times on'!AC99</f>
        <v>308.07914865314268</v>
      </c>
      <c r="AA101" s="379">
        <v>307.87437686939182</v>
      </c>
      <c r="AB101" s="121"/>
      <c r="AC101" s="385">
        <f>'[2]Times on'!W99</f>
        <v>2643.623188405797</v>
      </c>
      <c r="AD101" s="385">
        <v>2643.623188405797</v>
      </c>
      <c r="AE101" s="121"/>
    </row>
    <row r="102" spans="1:31" s="73" customFormat="1">
      <c r="A102" s="246">
        <v>42277</v>
      </c>
      <c r="B102" s="247">
        <f>'[2]Times on'!B100</f>
        <v>172.33781512605043</v>
      </c>
      <c r="C102" s="379">
        <v>172.24132138857783</v>
      </c>
      <c r="D102" s="317"/>
      <c r="E102" s="373">
        <f>'[2]Times on'!E100</f>
        <v>109.4054054054054</v>
      </c>
      <c r="F102" s="379">
        <v>109.55102040816327</v>
      </c>
      <c r="G102" s="121"/>
      <c r="H102" s="384">
        <f>'[2]Times on'!H100</f>
        <v>371.44969347277316</v>
      </c>
      <c r="I102" s="379">
        <v>371.18198198198201</v>
      </c>
      <c r="J102" s="121"/>
      <c r="K102" s="384">
        <f>'[2]Times on'!K100</f>
        <v>204.86658506731945</v>
      </c>
      <c r="L102" s="379">
        <v>204.62750764101139</v>
      </c>
      <c r="M102" s="121"/>
      <c r="N102" s="384">
        <f>'[2]Times on'!N100</f>
        <v>247.52783476952538</v>
      </c>
      <c r="O102" s="379">
        <v>247.18972817921048</v>
      </c>
      <c r="P102" s="121"/>
      <c r="Q102" s="384">
        <f>'[3]Times on'!Q100</f>
        <v>3128.5661764705883</v>
      </c>
      <c r="R102" s="379">
        <v>2941.7460317460318</v>
      </c>
      <c r="S102" s="121"/>
      <c r="T102" s="384">
        <f>'[2]Times on'!T100</f>
        <v>423.38531187122737</v>
      </c>
      <c r="U102" s="384">
        <v>424.23891129032256</v>
      </c>
      <c r="W102" s="373">
        <v>171.80778395552025</v>
      </c>
      <c r="X102" s="379">
        <v>168.64136083915255</v>
      </c>
      <c r="Y102" s="121"/>
      <c r="Z102" s="384">
        <f>'[2]Times on'!AC100</f>
        <v>309.22534745201853</v>
      </c>
      <c r="AA102" s="379">
        <v>309.02083333333331</v>
      </c>
      <c r="AB102" s="121"/>
      <c r="AC102" s="385">
        <f>'[2]Times on'!W100</f>
        <v>2641.2661870503598</v>
      </c>
      <c r="AD102" s="385">
        <v>2641.2661870503598</v>
      </c>
      <c r="AE102" s="121"/>
    </row>
    <row r="103" spans="1:31" s="73" customFormat="1">
      <c r="A103" s="246">
        <v>42308</v>
      </c>
      <c r="B103" s="247">
        <f>'[2]Times on'!B101</f>
        <v>169.83858898984499</v>
      </c>
      <c r="C103" s="379">
        <v>169.83858898984499</v>
      </c>
      <c r="D103" s="317"/>
      <c r="E103" s="373">
        <f>'[2]Times on'!E101</f>
        <v>115.84225352112676</v>
      </c>
      <c r="F103" s="379">
        <v>113.42135121196493</v>
      </c>
      <c r="G103" s="121"/>
      <c r="H103" s="384">
        <f>'[3]Times on'!H101</f>
        <v>379.21732799417549</v>
      </c>
      <c r="I103" s="379">
        <v>379.07933042212517</v>
      </c>
      <c r="J103" s="121"/>
      <c r="K103" s="384">
        <f>'[3]Times on'!K101</f>
        <v>203.89288854693339</v>
      </c>
      <c r="L103" s="379">
        <v>203.73613399231192</v>
      </c>
      <c r="M103" s="121"/>
      <c r="N103" s="384">
        <f>'[3]Times on'!N101</f>
        <v>250.64274236743438</v>
      </c>
      <c r="O103" s="379">
        <v>250.44153063955045</v>
      </c>
      <c r="P103" s="121"/>
      <c r="Q103" s="384">
        <f>'[3]Times on'!Q101</f>
        <v>3199.1353383458645</v>
      </c>
      <c r="R103" s="379">
        <v>2927.3947368421054</v>
      </c>
      <c r="S103" s="121"/>
      <c r="T103" s="384">
        <f>'[3]Times on'!T101</f>
        <v>436.79048637092461</v>
      </c>
      <c r="U103" s="384">
        <v>437.72629887520088</v>
      </c>
      <c r="W103" s="373">
        <v>168.91569992266048</v>
      </c>
      <c r="X103" s="379">
        <v>162.85613471648207</v>
      </c>
      <c r="Y103" s="121"/>
      <c r="Z103" s="384">
        <f>'[3]Times on'!AC101</f>
        <v>306.236328125</v>
      </c>
      <c r="AA103" s="379">
        <v>306.03708523096941</v>
      </c>
      <c r="AB103" s="121"/>
      <c r="AC103" s="385">
        <f>'[3]Times on'!W101</f>
        <v>2649.4623655913979</v>
      </c>
      <c r="AD103" s="385">
        <v>2649.4623655913979</v>
      </c>
      <c r="AE103" s="121"/>
    </row>
    <row r="104" spans="1:31" s="73" customFormat="1">
      <c r="A104" s="246">
        <v>42338</v>
      </c>
      <c r="B104" s="247">
        <f>'[3]Times on'!B102</f>
        <v>166.3200628601362</v>
      </c>
      <c r="C104" s="379">
        <v>171.21036905692804</v>
      </c>
      <c r="D104" s="317"/>
      <c r="E104" s="373">
        <f>'[3]Times on'!E102</f>
        <v>114.69384835479256</v>
      </c>
      <c r="F104" s="379">
        <v>115.93006247958935</v>
      </c>
      <c r="G104" s="121"/>
      <c r="H104" s="384">
        <f>'[3]Times on'!H102</f>
        <v>372.50975523235189</v>
      </c>
      <c r="I104" s="379">
        <v>372.89695692072326</v>
      </c>
      <c r="J104" s="121"/>
      <c r="K104" s="384">
        <f>'[3]Times on'!K102</f>
        <v>204.05654978962133</v>
      </c>
      <c r="L104" s="379">
        <v>202.68994233287316</v>
      </c>
      <c r="M104" s="121"/>
      <c r="N104" s="384">
        <f>'[3]Times on'!N102</f>
        <v>256.09348556077907</v>
      </c>
      <c r="O104" s="379">
        <v>251.23837104674257</v>
      </c>
      <c r="P104" s="121"/>
      <c r="Q104" s="384">
        <f>'[3]Times on'!Q102</f>
        <v>3137.0814814814817</v>
      </c>
      <c r="R104" s="379">
        <v>3000</v>
      </c>
      <c r="S104" s="121"/>
      <c r="T104" s="384">
        <f>'[3]Times on'!T102</f>
        <v>438.77866666666665</v>
      </c>
      <c r="U104" s="384">
        <v>422.02867471407052</v>
      </c>
      <c r="W104" s="373">
        <f>'[3]Times on'!Z102</f>
        <v>129.1137026239067</v>
      </c>
      <c r="X104" s="379">
        <v>164.83190185395387</v>
      </c>
      <c r="Y104" s="121"/>
      <c r="Z104" s="384">
        <f>'[3]Times on'!AC102</f>
        <v>304.87220447284346</v>
      </c>
      <c r="AA104" s="379">
        <v>304.80841702634149</v>
      </c>
      <c r="AB104" s="121"/>
      <c r="AC104" s="385">
        <f>'[3]Times on'!W102</f>
        <v>2660.4516129032259</v>
      </c>
      <c r="AD104" s="385">
        <v>2638</v>
      </c>
      <c r="AE104" s="121"/>
    </row>
    <row r="105" spans="1:31" s="73" customFormat="1">
      <c r="A105" s="246">
        <v>42369</v>
      </c>
      <c r="B105" s="247">
        <f>'[3]Times on'!B103</f>
        <v>169.33983739837399</v>
      </c>
      <c r="C105" s="379">
        <v>169.66059899861096</v>
      </c>
      <c r="D105" s="317"/>
      <c r="E105" s="373">
        <f>'[3]Times on'!E103</f>
        <v>117.04444444444445</v>
      </c>
      <c r="F105" s="379">
        <v>113.60256846480399</v>
      </c>
      <c r="G105" s="121"/>
      <c r="H105" s="384">
        <f>'[3]Times on'!H103</f>
        <v>371.79248595505618</v>
      </c>
      <c r="I105" s="379">
        <v>372.44997846915936</v>
      </c>
      <c r="J105" s="121"/>
      <c r="K105" s="384">
        <f>'[3]Times on'!K103</f>
        <v>206.03357396585309</v>
      </c>
      <c r="L105" s="379">
        <v>204.64411545490617</v>
      </c>
      <c r="M105" s="121"/>
      <c r="N105" s="384">
        <f>'[3]Times on'!N103</f>
        <v>251.66173105397766</v>
      </c>
      <c r="O105" s="379">
        <v>247.77059387067808</v>
      </c>
      <c r="P105" s="121"/>
      <c r="Q105" s="384">
        <f>'[3]Times on'!Q103</f>
        <v>3234.3358208955224</v>
      </c>
      <c r="R105" s="379">
        <v>3000</v>
      </c>
      <c r="S105" s="121"/>
      <c r="T105" s="384">
        <f>'[3]Times on'!T103</f>
        <v>436.72404661016947</v>
      </c>
      <c r="U105" s="384">
        <v>421.26802765858247</v>
      </c>
      <c r="W105" s="373">
        <f>'[3]Times on'!Z103</f>
        <v>133.56956004756242</v>
      </c>
      <c r="X105" s="379">
        <v>165.05705321263116</v>
      </c>
      <c r="Y105" s="121"/>
      <c r="Z105" s="384">
        <f>'[3]Times on'!AC103</f>
        <v>305.06756756756755</v>
      </c>
      <c r="AA105" s="379">
        <v>302.64664066441503</v>
      </c>
      <c r="AB105" s="121"/>
      <c r="AC105" s="385">
        <f>'[3]Times on'!W103</f>
        <v>2649.6382978723404</v>
      </c>
      <c r="AD105" s="385">
        <v>2636</v>
      </c>
      <c r="AE105" s="121"/>
    </row>
    <row r="106" spans="1:31" s="73" customFormat="1">
      <c r="A106" s="246">
        <v>42400</v>
      </c>
      <c r="B106" s="247">
        <v>175.81730769230768</v>
      </c>
      <c r="C106" s="379">
        <v>172.37174266865543</v>
      </c>
      <c r="D106" s="317"/>
      <c r="E106" s="373">
        <v>117.33397312859884</v>
      </c>
      <c r="F106" s="379">
        <v>115.72806909907038</v>
      </c>
      <c r="G106" s="121"/>
      <c r="H106" s="384">
        <v>367.89582614694723</v>
      </c>
      <c r="I106" s="379">
        <v>370.28819405803853</v>
      </c>
      <c r="J106" s="121"/>
      <c r="K106" s="384">
        <v>213.4104473202151</v>
      </c>
      <c r="L106" s="379">
        <v>214.39156141116231</v>
      </c>
      <c r="M106" s="121"/>
      <c r="N106" s="384">
        <v>255.1943147486954</v>
      </c>
      <c r="O106" s="379">
        <v>254.80159667347337</v>
      </c>
      <c r="P106" s="121"/>
      <c r="Q106" s="384">
        <v>2799.6774193548385</v>
      </c>
      <c r="R106" s="379">
        <v>3000</v>
      </c>
      <c r="S106" s="121"/>
      <c r="T106" s="384">
        <v>433.46133751306166</v>
      </c>
      <c r="U106" s="384">
        <v>418.81304079658901</v>
      </c>
      <c r="W106" s="373">
        <v>164.64498269896194</v>
      </c>
      <c r="X106" s="379">
        <v>165.55571656294896</v>
      </c>
      <c r="Y106" s="121"/>
      <c r="Z106" s="384">
        <v>309.8151364764268</v>
      </c>
      <c r="AA106" s="379">
        <v>303.76225470244839</v>
      </c>
      <c r="AB106" s="121"/>
      <c r="AC106" s="385">
        <v>2704.5307443365696</v>
      </c>
      <c r="AD106" s="385">
        <v>2634</v>
      </c>
      <c r="AE106" s="121"/>
    </row>
    <row r="107" spans="1:31" s="73" customFormat="1">
      <c r="A107" s="246">
        <v>42429</v>
      </c>
      <c r="B107" s="247">
        <v>176.81645569620252</v>
      </c>
      <c r="C107" s="379">
        <v>171.16242942689885</v>
      </c>
      <c r="D107" s="317"/>
      <c r="E107" s="373">
        <v>114.52674897119341</v>
      </c>
      <c r="F107" s="379">
        <v>114.07765561476739</v>
      </c>
      <c r="G107" s="121"/>
      <c r="H107" s="384">
        <v>366.50154162384376</v>
      </c>
      <c r="I107" s="379">
        <v>368.34236654616018</v>
      </c>
      <c r="J107" s="121"/>
      <c r="K107" s="384">
        <v>217.44911610129</v>
      </c>
      <c r="L107" s="379">
        <v>214.47527283948278</v>
      </c>
      <c r="M107" s="121"/>
      <c r="N107" s="384">
        <v>254.81076604554866</v>
      </c>
      <c r="O107" s="379">
        <v>252.68590795972301</v>
      </c>
      <c r="P107" s="121"/>
      <c r="Q107" s="384">
        <v>2773.2669683257918</v>
      </c>
      <c r="R107" s="379">
        <v>3000</v>
      </c>
      <c r="S107" s="121"/>
      <c r="T107" s="384">
        <v>436.34755134281198</v>
      </c>
      <c r="U107" s="384">
        <v>416.3648235934611</v>
      </c>
      <c r="W107" s="373">
        <v>163.06216216216217</v>
      </c>
      <c r="X107" s="379">
        <v>165.7638884990161</v>
      </c>
      <c r="Y107" s="121"/>
      <c r="Z107" s="384">
        <v>304.80621572212067</v>
      </c>
      <c r="AA107" s="379">
        <v>303.04775324133124</v>
      </c>
      <c r="AB107" s="121"/>
      <c r="AC107" s="385">
        <v>2702.7845659163986</v>
      </c>
      <c r="AD107" s="385">
        <v>2632</v>
      </c>
      <c r="AE107" s="121"/>
    </row>
    <row r="108" spans="1:31" s="73" customFormat="1">
      <c r="A108" s="246">
        <v>42460</v>
      </c>
      <c r="B108" s="247">
        <v>177.89410272669625</v>
      </c>
      <c r="C108" s="379">
        <v>169.2126386577167</v>
      </c>
      <c r="D108" s="317"/>
      <c r="E108" s="373">
        <v>119.1333794056669</v>
      </c>
      <c r="F108" s="379">
        <v>116.58869496209326</v>
      </c>
      <c r="G108" s="121"/>
      <c r="H108" s="384">
        <v>364.11080523055745</v>
      </c>
      <c r="I108" s="379">
        <v>369.10878458238454</v>
      </c>
      <c r="J108" s="121"/>
      <c r="K108" s="384">
        <v>221.48327092644038</v>
      </c>
      <c r="L108" s="379">
        <v>217.41050960327954</v>
      </c>
      <c r="M108" s="121"/>
      <c r="N108" s="384">
        <v>254.10731164859604</v>
      </c>
      <c r="O108" s="379">
        <v>253.69485400778379</v>
      </c>
      <c r="P108" s="121"/>
      <c r="Q108" s="384">
        <v>2798.7096774193546</v>
      </c>
      <c r="R108" s="379">
        <v>3000</v>
      </c>
      <c r="S108" s="121"/>
      <c r="T108" s="384">
        <v>441.15199999999999</v>
      </c>
      <c r="U108" s="384">
        <v>416.10864259379321</v>
      </c>
      <c r="W108" s="373">
        <v>159.97588005215124</v>
      </c>
      <c r="X108" s="379">
        <v>167.35535594626779</v>
      </c>
      <c r="Y108" s="121"/>
      <c r="Z108" s="384">
        <v>305.32602163461536</v>
      </c>
      <c r="AA108" s="379">
        <v>302.6071589606251</v>
      </c>
      <c r="AB108" s="121"/>
      <c r="AC108" s="385">
        <v>2694.0983606557379</v>
      </c>
      <c r="AD108" s="385">
        <v>2630</v>
      </c>
      <c r="AE108" s="121"/>
    </row>
    <row r="109" spans="1:31" s="73" customFormat="1">
      <c r="A109" s="246">
        <v>42490</v>
      </c>
      <c r="B109" s="247">
        <v>182.35639686684073</v>
      </c>
      <c r="C109" s="379">
        <v>173.31590706789828</v>
      </c>
      <c r="D109" s="317"/>
      <c r="E109" s="373">
        <v>116.37376400791035</v>
      </c>
      <c r="F109" s="379">
        <v>117.29738846448193</v>
      </c>
      <c r="G109" s="121"/>
      <c r="H109" s="384">
        <v>364.22698961937715</v>
      </c>
      <c r="I109" s="379">
        <v>369.03250022163627</v>
      </c>
      <c r="J109" s="121"/>
      <c r="K109" s="384">
        <v>221.00335263639136</v>
      </c>
      <c r="L109" s="379">
        <v>220.40756922517883</v>
      </c>
      <c r="M109" s="121"/>
      <c r="N109" s="384">
        <v>255.39864491150442</v>
      </c>
      <c r="O109" s="379">
        <v>255.0790831208343</v>
      </c>
      <c r="P109" s="121"/>
      <c r="Q109" s="384">
        <v>2877.4906542056074</v>
      </c>
      <c r="R109" s="379">
        <v>3000</v>
      </c>
      <c r="S109" s="121"/>
      <c r="T109" s="384">
        <v>449.2454893384363</v>
      </c>
      <c r="U109" s="384">
        <v>414.29304236212391</v>
      </c>
      <c r="W109" s="373">
        <v>158.61846352485475</v>
      </c>
      <c r="X109" s="379">
        <v>170.55175000406084</v>
      </c>
      <c r="Y109" s="121"/>
      <c r="Z109" s="384">
        <v>306.87011425135296</v>
      </c>
      <c r="AA109" s="379">
        <v>305.38011637450677</v>
      </c>
      <c r="AB109" s="121"/>
      <c r="AC109" s="385">
        <v>2676.3729903536978</v>
      </c>
      <c r="AD109" s="385">
        <v>2628</v>
      </c>
      <c r="AE109" s="121"/>
    </row>
    <row r="110" spans="1:31" s="73" customFormat="1">
      <c r="A110" s="246">
        <v>42521</v>
      </c>
      <c r="B110" s="247">
        <v>183.46893017296605</v>
      </c>
      <c r="C110" s="379">
        <v>177.1566116061733</v>
      </c>
      <c r="D110" s="317"/>
      <c r="E110" s="373">
        <v>112.69253731343284</v>
      </c>
      <c r="F110" s="379">
        <v>112.02312310758265</v>
      </c>
      <c r="G110" s="121"/>
      <c r="H110" s="384">
        <v>364.37721691678036</v>
      </c>
      <c r="I110" s="379">
        <v>367.64847195808841</v>
      </c>
      <c r="J110" s="121"/>
      <c r="K110" s="384">
        <v>222.0438649932984</v>
      </c>
      <c r="L110" s="379">
        <v>223.41560702546354</v>
      </c>
      <c r="M110" s="121"/>
      <c r="N110" s="384">
        <v>258.92313993174059</v>
      </c>
      <c r="O110" s="379">
        <v>257.83830214305345</v>
      </c>
      <c r="P110" s="121"/>
      <c r="Q110" s="384">
        <v>2892</v>
      </c>
      <c r="R110" s="379">
        <v>3000</v>
      </c>
      <c r="S110" s="121"/>
      <c r="T110" s="384">
        <v>436.45886075949369</v>
      </c>
      <c r="U110" s="384">
        <v>412.88805002879542</v>
      </c>
      <c r="W110" s="373">
        <v>157.98728544183089</v>
      </c>
      <c r="X110" s="379">
        <v>171.82268002857651</v>
      </c>
      <c r="Y110" s="121"/>
      <c r="Z110" s="384">
        <v>302.76555588322032</v>
      </c>
      <c r="AA110" s="379">
        <v>302.35457073951113</v>
      </c>
      <c r="AB110" s="121"/>
      <c r="AC110" s="385">
        <v>2695.1057692307691</v>
      </c>
      <c r="AD110" s="385">
        <v>2626</v>
      </c>
      <c r="AE110" s="121"/>
    </row>
    <row r="111" spans="1:31" s="73" customFormat="1">
      <c r="A111" s="246">
        <v>42551</v>
      </c>
      <c r="B111" s="247">
        <v>180.871667699938</v>
      </c>
      <c r="C111" s="379">
        <v>182.47412472178084</v>
      </c>
      <c r="D111" s="317"/>
      <c r="E111" s="373">
        <v>114.02065404475043</v>
      </c>
      <c r="F111" s="379">
        <v>111.58947871827843</v>
      </c>
      <c r="G111" s="121"/>
      <c r="H111" s="384">
        <v>369.3773069036227</v>
      </c>
      <c r="I111" s="379">
        <v>368.17165775666638</v>
      </c>
      <c r="J111" s="121"/>
      <c r="K111" s="384">
        <v>224.17595054095827</v>
      </c>
      <c r="L111" s="379">
        <v>224.02452301540325</v>
      </c>
      <c r="M111" s="121"/>
      <c r="N111" s="384">
        <v>258.93980294236741</v>
      </c>
      <c r="O111" s="379">
        <v>259.85652273716545</v>
      </c>
      <c r="P111" s="121"/>
      <c r="Q111" s="384">
        <v>2956.4072398190046</v>
      </c>
      <c r="R111" s="379">
        <v>3000</v>
      </c>
      <c r="S111" s="121"/>
      <c r="T111" s="384">
        <v>442.30736163353038</v>
      </c>
      <c r="U111" s="384">
        <v>412.19270213301047</v>
      </c>
      <c r="W111" s="373">
        <v>157.49097938144331</v>
      </c>
      <c r="X111" s="379">
        <v>172.58696304581755</v>
      </c>
      <c r="Y111" s="121"/>
      <c r="Z111" s="384">
        <v>306.47466511357015</v>
      </c>
      <c r="AA111" s="379">
        <v>302.11661632814571</v>
      </c>
      <c r="AB111" s="121"/>
      <c r="AC111" s="385">
        <v>2693.9807073954985</v>
      </c>
      <c r="AD111" s="385">
        <v>2624</v>
      </c>
      <c r="AE111" s="121"/>
    </row>
    <row r="112" spans="1:31" s="73" customFormat="1">
      <c r="A112" s="246">
        <v>42582</v>
      </c>
      <c r="B112" s="247">
        <v>169.48038658328596</v>
      </c>
      <c r="C112" s="379">
        <v>174.04187709019104</v>
      </c>
      <c r="D112" s="317"/>
      <c r="E112" s="373">
        <v>116.35383714118336</v>
      </c>
      <c r="F112" s="379">
        <v>114.81626310980977</v>
      </c>
      <c r="G112" s="121"/>
      <c r="H112" s="384">
        <v>372.67515485203029</v>
      </c>
      <c r="I112" s="379">
        <v>368.86103366000719</v>
      </c>
      <c r="J112" s="121"/>
      <c r="K112" s="384">
        <v>222.61762527770921</v>
      </c>
      <c r="L112" s="379">
        <v>221.45523368709075</v>
      </c>
      <c r="M112" s="121"/>
      <c r="N112" s="384">
        <v>260.52444805634565</v>
      </c>
      <c r="O112" s="379">
        <v>261.34137032327112</v>
      </c>
      <c r="P112" s="121"/>
      <c r="Q112" s="384">
        <v>2891</v>
      </c>
      <c r="R112" s="379">
        <v>3000</v>
      </c>
      <c r="S112" s="121"/>
      <c r="T112" s="384">
        <v>453.324903793293</v>
      </c>
      <c r="U112" s="384">
        <v>410.91424175619397</v>
      </c>
      <c r="W112" s="373">
        <v>157.42764857881136</v>
      </c>
      <c r="X112" s="379">
        <v>167.35535594626779</v>
      </c>
      <c r="Y112" s="121"/>
      <c r="Z112" s="384">
        <v>303.85796434732606</v>
      </c>
      <c r="AA112" s="379">
        <v>304.07243741226171</v>
      </c>
      <c r="AB112" s="121"/>
      <c r="AC112" s="385">
        <v>2711.6730769230771</v>
      </c>
      <c r="AD112" s="385">
        <v>2622</v>
      </c>
      <c r="AE112" s="121"/>
    </row>
    <row r="113" spans="1:31" s="73" customFormat="1">
      <c r="A113" s="246">
        <v>42613</v>
      </c>
      <c r="B113" s="247">
        <v>168.22282905516113</v>
      </c>
      <c r="C113" s="379">
        <v>171.74695444176376</v>
      </c>
      <c r="D113" s="317"/>
      <c r="E113" s="373">
        <v>116.61318553092183</v>
      </c>
      <c r="F113" s="379">
        <v>113.40018178018404</v>
      </c>
      <c r="G113" s="121"/>
      <c r="H113" s="384">
        <v>370.93760539629005</v>
      </c>
      <c r="I113" s="379">
        <v>371.24809140167105</v>
      </c>
      <c r="J113" s="121"/>
      <c r="K113" s="384">
        <v>214.29946140035906</v>
      </c>
      <c r="L113" s="379">
        <v>214.7213399557229</v>
      </c>
      <c r="M113" s="121"/>
      <c r="N113" s="384">
        <v>254.15469179426776</v>
      </c>
      <c r="O113" s="379">
        <v>254.57513561693693</v>
      </c>
      <c r="P113" s="121"/>
      <c r="Q113" s="384">
        <v>2839.178082191781</v>
      </c>
      <c r="R113" s="379">
        <v>3000</v>
      </c>
      <c r="S113" s="121"/>
      <c r="T113" s="384">
        <v>452.84413497589713</v>
      </c>
      <c r="U113" s="384">
        <v>410.14425454768451</v>
      </c>
      <c r="W113" s="373">
        <v>153.64948453608247</v>
      </c>
      <c r="X113" s="379">
        <v>170.55175000406084</v>
      </c>
      <c r="Y113" s="121"/>
      <c r="Z113" s="384">
        <v>301.73822714681438</v>
      </c>
      <c r="AA113" s="379">
        <v>305.35398745374641</v>
      </c>
      <c r="AB113" s="121"/>
      <c r="AC113" s="385">
        <v>2723.3729903536978</v>
      </c>
      <c r="AD113" s="385">
        <v>2620</v>
      </c>
      <c r="AE113" s="121"/>
    </row>
    <row r="114" spans="1:31" s="73" customFormat="1">
      <c r="A114" s="246">
        <v>42643</v>
      </c>
      <c r="B114" s="247">
        <v>169.64090177133656</v>
      </c>
      <c r="C114" s="379">
        <v>171.75753521453024</v>
      </c>
      <c r="D114" s="317"/>
      <c r="E114" s="373">
        <v>117.73220747889023</v>
      </c>
      <c r="F114" s="379">
        <v>108.58798678966673</v>
      </c>
      <c r="G114" s="121"/>
      <c r="H114" s="384">
        <v>369.93680672268908</v>
      </c>
      <c r="I114" s="379">
        <v>371.24809140167105</v>
      </c>
      <c r="J114" s="121"/>
      <c r="K114" s="384">
        <v>206.31354154527443</v>
      </c>
      <c r="L114" s="379">
        <v>206.88467656184034</v>
      </c>
      <c r="M114" s="121"/>
      <c r="N114" s="384">
        <v>250.35895152054968</v>
      </c>
      <c r="O114" s="379">
        <v>248.35212469325629</v>
      </c>
      <c r="P114" s="121"/>
      <c r="Q114" s="384">
        <v>2811.794520547945</v>
      </c>
      <c r="R114" s="379">
        <v>3000</v>
      </c>
      <c r="S114" s="121"/>
      <c r="T114" s="384">
        <v>457.19329608938546</v>
      </c>
      <c r="U114" s="384">
        <v>409.60609848349338</v>
      </c>
      <c r="W114" s="373">
        <v>155.1810971579643</v>
      </c>
      <c r="X114" s="379">
        <v>171.82268002857651</v>
      </c>
      <c r="Y114" s="121"/>
      <c r="Z114" s="384">
        <v>309.92307692307691</v>
      </c>
      <c r="AA114" s="379">
        <v>308.54035867240123</v>
      </c>
      <c r="AB114" s="121"/>
      <c r="AC114" s="385">
        <v>2731.2738853503183</v>
      </c>
      <c r="AD114" s="385">
        <v>2618</v>
      </c>
      <c r="AE114" s="121"/>
    </row>
    <row r="115" spans="1:31" s="73" customFormat="1">
      <c r="A115" s="246">
        <v>42674</v>
      </c>
      <c r="B115" s="247">
        <v>170.76403269754769</v>
      </c>
      <c r="C115" s="379">
        <v>171.08518983717104</v>
      </c>
      <c r="D115" s="526">
        <v>166.91642644892414</v>
      </c>
      <c r="E115" s="379">
        <v>118.98583743842364</v>
      </c>
      <c r="F115" s="379">
        <v>109.85044101656619</v>
      </c>
      <c r="G115" s="526">
        <v>116.70814546357104</v>
      </c>
      <c r="H115" s="384">
        <v>377.76691225720026</v>
      </c>
      <c r="I115" s="379">
        <v>371.24809140167105</v>
      </c>
      <c r="J115" s="526">
        <v>369.57344223649</v>
      </c>
      <c r="K115" s="384">
        <v>208.65662401981015</v>
      </c>
      <c r="L115" s="379">
        <v>205.179022767269</v>
      </c>
      <c r="M115" s="526">
        <v>205.985066634699</v>
      </c>
      <c r="N115" s="384">
        <v>255.52648454533795</v>
      </c>
      <c r="O115" s="379">
        <v>248.56790009664337</v>
      </c>
      <c r="P115" s="526">
        <v>252.22701463984896</v>
      </c>
      <c r="Q115" s="384">
        <v>2812.4036697247707</v>
      </c>
      <c r="R115" s="379">
        <v>3000</v>
      </c>
      <c r="S115" s="526">
        <v>2800</v>
      </c>
      <c r="T115" s="384">
        <v>440.66558441558442</v>
      </c>
      <c r="U115" s="384">
        <v>408.39304839202669</v>
      </c>
      <c r="V115" s="243">
        <v>450.72611253235061</v>
      </c>
      <c r="W115" s="373">
        <v>159.60287393860222</v>
      </c>
      <c r="X115" s="379">
        <v>162.86341341640377</v>
      </c>
      <c r="Y115" s="526">
        <v>156.3348384643715</v>
      </c>
      <c r="Z115" s="384">
        <v>304.66262403528117</v>
      </c>
      <c r="AA115" s="379">
        <v>303.53494261419178</v>
      </c>
      <c r="AB115" s="526">
        <v>305.78472650425294</v>
      </c>
      <c r="AC115" s="385">
        <v>2749.7015873015871</v>
      </c>
      <c r="AD115" s="385">
        <v>2616</v>
      </c>
      <c r="AE115" s="706">
        <v>2730</v>
      </c>
    </row>
    <row r="116" spans="1:31" s="73" customFormat="1">
      <c r="A116" s="246">
        <v>42704</v>
      </c>
      <c r="B116" s="247">
        <v>170.33076923076922</v>
      </c>
      <c r="C116" s="379">
        <v>170.86499791928227</v>
      </c>
      <c r="D116" s="526">
        <v>163.8992503077225</v>
      </c>
      <c r="E116" s="379">
        <v>113.57334963325184</v>
      </c>
      <c r="F116" s="379">
        <v>115.1563111109681</v>
      </c>
      <c r="G116" s="526">
        <v>117.52011689459354</v>
      </c>
      <c r="H116" s="384">
        <v>380.56776315789472</v>
      </c>
      <c r="I116" s="379">
        <v>371.24809140167105</v>
      </c>
      <c r="J116" s="526">
        <v>369.475689461927</v>
      </c>
      <c r="K116" s="384">
        <v>208.67715693842408</v>
      </c>
      <c r="L116" s="379">
        <v>202.62664730827265</v>
      </c>
      <c r="M116" s="526">
        <v>205.19946810570173</v>
      </c>
      <c r="N116" s="384">
        <v>253.04389626818468</v>
      </c>
      <c r="O116" s="379">
        <v>250.61556868347881</v>
      </c>
      <c r="P116" s="526">
        <v>254.11428166797793</v>
      </c>
      <c r="Q116" s="384">
        <v>2852.1076233183858</v>
      </c>
      <c r="R116" s="379">
        <v>3000</v>
      </c>
      <c r="S116" s="526">
        <v>2800</v>
      </c>
      <c r="T116" s="384">
        <v>440.80577849117174</v>
      </c>
      <c r="U116" s="384">
        <v>407.69090903469089</v>
      </c>
      <c r="V116" s="243">
        <v>450.31187217487604</v>
      </c>
      <c r="W116" s="373">
        <v>161.7878192534381</v>
      </c>
      <c r="X116" s="379">
        <v>164.83820925171247</v>
      </c>
      <c r="Y116" s="526">
        <v>156.11524954380687</v>
      </c>
      <c r="Z116" s="384">
        <v>304.06682641107562</v>
      </c>
      <c r="AA116" s="379">
        <v>303.19836570894927</v>
      </c>
      <c r="AB116" s="526">
        <v>303.77554804896914</v>
      </c>
      <c r="AC116" s="385">
        <v>2731.4375</v>
      </c>
      <c r="AD116" s="385">
        <v>2614</v>
      </c>
      <c r="AE116" s="706">
        <v>2728</v>
      </c>
    </row>
    <row r="117" spans="1:31" s="73" customFormat="1">
      <c r="A117" s="246">
        <v>42735</v>
      </c>
      <c r="B117" s="247">
        <v>169.03645541222659</v>
      </c>
      <c r="C117" s="379">
        <v>169.36878754403944</v>
      </c>
      <c r="D117" s="526">
        <v>167.28960971672888</v>
      </c>
      <c r="E117" s="379">
        <v>112.84413085311097</v>
      </c>
      <c r="F117" s="379">
        <v>112.92856015982323</v>
      </c>
      <c r="G117" s="526">
        <v>115.63492545469082</v>
      </c>
      <c r="H117" s="384">
        <v>382.64192577733201</v>
      </c>
      <c r="I117" s="379">
        <v>371.24809140167105</v>
      </c>
      <c r="J117" s="526">
        <v>368.87312030885181</v>
      </c>
      <c r="K117" s="384">
        <v>211.78319552529183</v>
      </c>
      <c r="L117" s="379">
        <v>203.55978359140911</v>
      </c>
      <c r="M117" s="526">
        <v>206.45349567632942</v>
      </c>
      <c r="N117" s="384">
        <v>255.1184619368203</v>
      </c>
      <c r="O117" s="379">
        <v>248.36267642663546</v>
      </c>
      <c r="P117" s="526">
        <v>251.5960140867189</v>
      </c>
      <c r="Q117" s="384">
        <v>2827.0398230088495</v>
      </c>
      <c r="R117" s="379">
        <v>3000</v>
      </c>
      <c r="S117" s="526">
        <v>2800</v>
      </c>
      <c r="T117" s="384">
        <v>451.48160535117057</v>
      </c>
      <c r="U117" s="384">
        <v>406.97448620301259</v>
      </c>
      <c r="V117" s="243">
        <v>454.60301527620857</v>
      </c>
      <c r="W117" s="373">
        <v>161.9246231155779</v>
      </c>
      <c r="X117" s="379">
        <v>165.06251892311698</v>
      </c>
      <c r="Y117" s="526">
        <v>155.18018771381531</v>
      </c>
      <c r="Z117" s="384">
        <v>306.71394485683987</v>
      </c>
      <c r="AA117" s="379">
        <v>301.30094261131768</v>
      </c>
      <c r="AB117" s="526">
        <v>303.03141304855581</v>
      </c>
      <c r="AC117" s="385">
        <v>2758.3481012658226</v>
      </c>
      <c r="AD117" s="385">
        <v>2612</v>
      </c>
      <c r="AE117" s="706">
        <v>2726</v>
      </c>
    </row>
    <row r="118" spans="1:31" s="73" customFormat="1" ht="14.25">
      <c r="A118" s="246">
        <v>42766</v>
      </c>
      <c r="B118" s="247"/>
      <c r="C118" s="379">
        <v>172.12518493485172</v>
      </c>
      <c r="D118" s="526">
        <v>174.04100670776197</v>
      </c>
      <c r="E118" s="379"/>
      <c r="F118" s="379">
        <v>115.14086885469499</v>
      </c>
      <c r="G118" s="526">
        <v>118.39782659858629</v>
      </c>
      <c r="H118" s="384"/>
      <c r="I118" s="379">
        <v>371.24809140167105</v>
      </c>
      <c r="J118" s="526">
        <v>369.02463777110842</v>
      </c>
      <c r="K118" s="384"/>
      <c r="L118" s="379">
        <v>212.36095531527999</v>
      </c>
      <c r="M118" s="526">
        <v>214.46370354222034</v>
      </c>
      <c r="N118" s="384"/>
      <c r="O118" s="379">
        <v>254.7889292074891</v>
      </c>
      <c r="P118" s="526">
        <v>255.42441850165662</v>
      </c>
      <c r="Q118" s="384"/>
      <c r="R118" s="379">
        <v>3000</v>
      </c>
      <c r="S118" s="526">
        <v>2800</v>
      </c>
      <c r="T118" s="384"/>
      <c r="U118" s="384">
        <v>405.87974434721104</v>
      </c>
      <c r="V118" s="243">
        <v>455.56510052052693</v>
      </c>
      <c r="W118" s="373"/>
      <c r="X118" s="379">
        <v>165.56045290466358</v>
      </c>
      <c r="Y118" s="526">
        <v>157.78551268905537</v>
      </c>
      <c r="Z118" s="384"/>
      <c r="AA118" s="379">
        <v>302.52031153852391</v>
      </c>
      <c r="AB118" s="526">
        <v>305.2467164271539</v>
      </c>
      <c r="AC118" s="386"/>
      <c r="AD118" s="385">
        <v>2610</v>
      </c>
      <c r="AE118" s="706">
        <v>2724</v>
      </c>
    </row>
    <row r="119" spans="1:31" s="73" customFormat="1" ht="14.25">
      <c r="A119" s="246">
        <v>42794</v>
      </c>
      <c r="B119" s="247"/>
      <c r="C119" s="379">
        <v>170.95410752881682</v>
      </c>
      <c r="D119" s="526">
        <v>175.2426342009791</v>
      </c>
      <c r="E119" s="379"/>
      <c r="F119" s="379">
        <v>113.56606304669796</v>
      </c>
      <c r="G119" s="526">
        <v>116.2238867648868</v>
      </c>
      <c r="H119" s="384"/>
      <c r="I119" s="379">
        <v>371.24809140167105</v>
      </c>
      <c r="J119" s="526">
        <v>368.0409505427495</v>
      </c>
      <c r="K119" s="384"/>
      <c r="L119" s="379">
        <v>211.57275152161731</v>
      </c>
      <c r="M119" s="526">
        <v>217.88661363190667</v>
      </c>
      <c r="N119" s="384"/>
      <c r="O119" s="379">
        <v>252.01912596424921</v>
      </c>
      <c r="P119" s="526">
        <v>253.35761153574069</v>
      </c>
      <c r="Q119" s="384"/>
      <c r="R119" s="379">
        <v>3000</v>
      </c>
      <c r="S119" s="526">
        <v>2800</v>
      </c>
      <c r="T119" s="384"/>
      <c r="U119" s="384">
        <v>405.08151517498715</v>
      </c>
      <c r="V119" s="243">
        <v>453.07452987729738</v>
      </c>
      <c r="W119" s="373"/>
      <c r="X119" s="379">
        <v>165.76799280217958</v>
      </c>
      <c r="Y119" s="526">
        <v>156.22696017204717</v>
      </c>
      <c r="Z119" s="384"/>
      <c r="AA119" s="379">
        <v>301.91665009652502</v>
      </c>
      <c r="AB119" s="526">
        <v>303.13439934551661</v>
      </c>
      <c r="AC119" s="386"/>
      <c r="AD119" s="385">
        <v>2608</v>
      </c>
      <c r="AE119" s="706">
        <v>2722</v>
      </c>
    </row>
    <row r="120" spans="1:31" s="73" customFormat="1">
      <c r="A120" s="246">
        <v>42825</v>
      </c>
      <c r="B120" s="247"/>
      <c r="C120" s="379">
        <v>169.03662303431284</v>
      </c>
      <c r="D120" s="526">
        <v>176.46994880323683</v>
      </c>
      <c r="E120" s="379"/>
      <c r="F120" s="379">
        <v>116.14299646322731</v>
      </c>
      <c r="G120" s="526">
        <v>119.41499539589935</v>
      </c>
      <c r="H120" s="384"/>
      <c r="I120" s="379">
        <v>371.24809140167105</v>
      </c>
      <c r="J120" s="526">
        <v>368.10227633551472</v>
      </c>
      <c r="K120" s="384"/>
      <c r="L120" s="379">
        <v>213.71989506512128</v>
      </c>
      <c r="M120" s="526">
        <v>221.69777281896057</v>
      </c>
      <c r="N120" s="384"/>
      <c r="O120" s="379">
        <v>254.26963066206676</v>
      </c>
      <c r="P120" s="526">
        <v>254.93727120415542</v>
      </c>
      <c r="Q120" s="384"/>
      <c r="R120" s="379">
        <v>3000</v>
      </c>
      <c r="S120" s="526">
        <v>2800</v>
      </c>
      <c r="T120" s="384"/>
      <c r="U120" s="384">
        <v>404.16651107536939</v>
      </c>
      <c r="V120" s="243">
        <v>454.58128024048193</v>
      </c>
      <c r="W120" s="373"/>
      <c r="X120" s="379">
        <v>167.35891255292179</v>
      </c>
      <c r="Y120" s="526">
        <v>158.93008712865523</v>
      </c>
      <c r="Z120" s="384"/>
      <c r="AA120" s="379">
        <v>301.69091881975061</v>
      </c>
      <c r="AB120" s="526">
        <v>303.72967541630516</v>
      </c>
      <c r="AC120" s="379"/>
      <c r="AD120" s="385">
        <v>2606</v>
      </c>
      <c r="AE120" s="706">
        <v>2720</v>
      </c>
    </row>
    <row r="121" spans="1:31" s="73" customFormat="1">
      <c r="A121" s="246">
        <v>42855</v>
      </c>
      <c r="B121" s="247"/>
      <c r="C121" s="379">
        <v>173.1671877063358</v>
      </c>
      <c r="D121" s="526">
        <v>181.04287331938988</v>
      </c>
      <c r="E121" s="379"/>
      <c r="F121" s="379">
        <v>116.90909573286393</v>
      </c>
      <c r="G121" s="526">
        <v>117.71771751512362</v>
      </c>
      <c r="H121" s="384"/>
      <c r="I121" s="379">
        <v>371.24809140167105</v>
      </c>
      <c r="J121" s="526">
        <v>368.55649568461735</v>
      </c>
      <c r="K121" s="384"/>
      <c r="L121" s="379">
        <v>216.01351808860971</v>
      </c>
      <c r="M121" s="526">
        <v>221.98837330894585</v>
      </c>
      <c r="N121" s="384"/>
      <c r="O121" s="379">
        <v>254.93216938451462</v>
      </c>
      <c r="P121" s="526">
        <v>255.17827414838519</v>
      </c>
      <c r="Q121" s="384"/>
      <c r="R121" s="379">
        <v>3000</v>
      </c>
      <c r="S121" s="526">
        <v>2800</v>
      </c>
      <c r="T121" s="384"/>
      <c r="U121" s="384">
        <v>403.07601913359395</v>
      </c>
      <c r="V121" s="243">
        <v>453.96640850439144</v>
      </c>
      <c r="W121" s="373"/>
      <c r="X121" s="379">
        <v>170.55483200126898</v>
      </c>
      <c r="Y121" s="526">
        <v>160.51238457521404</v>
      </c>
      <c r="Z121" s="384"/>
      <c r="AA121" s="379">
        <v>304.41029954496969</v>
      </c>
      <c r="AB121" s="526">
        <v>305.66045177954607</v>
      </c>
      <c r="AC121" s="379"/>
      <c r="AD121" s="385">
        <v>2604</v>
      </c>
      <c r="AE121" s="706">
        <v>2718</v>
      </c>
    </row>
    <row r="122" spans="1:31" s="73" customFormat="1">
      <c r="A122" s="246">
        <v>42886</v>
      </c>
      <c r="B122" s="247"/>
      <c r="C122" s="379">
        <v>177.03095543954535</v>
      </c>
      <c r="D122" s="526">
        <v>182.23718172182726</v>
      </c>
      <c r="E122" s="379"/>
      <c r="F122" s="379">
        <v>111.68483790468352</v>
      </c>
      <c r="G122" s="526">
        <v>113.43046000964964</v>
      </c>
      <c r="H122" s="384"/>
      <c r="I122" s="379">
        <v>371.24809140167105</v>
      </c>
      <c r="J122" s="526">
        <v>369.99807508332754</v>
      </c>
      <c r="K122" s="384"/>
      <c r="L122" s="379">
        <v>218.42338944015</v>
      </c>
      <c r="M122" s="526">
        <v>223.75399393464352</v>
      </c>
      <c r="N122" s="384"/>
      <c r="O122" s="379">
        <v>257.71512439675234</v>
      </c>
      <c r="P122" s="526">
        <v>258.36594808501638</v>
      </c>
      <c r="Q122" s="384"/>
      <c r="R122" s="379">
        <v>3000</v>
      </c>
      <c r="S122" s="526">
        <v>2800</v>
      </c>
      <c r="T122" s="384"/>
      <c r="U122" s="384">
        <v>402.23177881513971</v>
      </c>
      <c r="V122" s="243">
        <v>452.39638684605126</v>
      </c>
      <c r="W122" s="373"/>
      <c r="X122" s="379">
        <v>171.82535075033888</v>
      </c>
      <c r="Y122" s="526">
        <v>162.54817948145424</v>
      </c>
      <c r="Z122" s="384"/>
      <c r="AA122" s="379">
        <v>301.43691428525852</v>
      </c>
      <c r="AB122" s="526">
        <v>302.15298432101719</v>
      </c>
      <c r="AC122" s="379"/>
      <c r="AD122" s="385">
        <v>2602</v>
      </c>
      <c r="AE122" s="706">
        <v>2716</v>
      </c>
    </row>
    <row r="123" spans="1:31" s="73" customFormat="1">
      <c r="A123" s="246">
        <v>42916</v>
      </c>
      <c r="B123" s="247"/>
      <c r="C123" s="379">
        <v>182.36795514139979</v>
      </c>
      <c r="D123" s="526">
        <v>179.70036527292123</v>
      </c>
      <c r="E123" s="379"/>
      <c r="F123" s="379">
        <v>111.29476197251606</v>
      </c>
      <c r="G123" s="526">
        <v>114.42464290665764</v>
      </c>
      <c r="H123" s="384"/>
      <c r="I123" s="379">
        <v>371.24809140167105</v>
      </c>
      <c r="J123" s="526">
        <v>370.87713028292274</v>
      </c>
      <c r="K123" s="384"/>
      <c r="L123" s="379">
        <v>218.534519722998</v>
      </c>
      <c r="M123" s="526">
        <v>225.89942442381567</v>
      </c>
      <c r="N123" s="384"/>
      <c r="O123" s="379">
        <v>260.32932175777495</v>
      </c>
      <c r="P123" s="526">
        <v>260.07164188995301</v>
      </c>
      <c r="Q123" s="384"/>
      <c r="R123" s="379">
        <v>3000</v>
      </c>
      <c r="S123" s="526">
        <v>2800</v>
      </c>
      <c r="T123" s="384"/>
      <c r="U123" s="384">
        <v>401.23652820783479</v>
      </c>
      <c r="V123" s="243">
        <v>452.97791362755061</v>
      </c>
      <c r="W123" s="373"/>
      <c r="X123" s="379">
        <v>172.58927737456293</v>
      </c>
      <c r="Y123" s="526">
        <v>164.14775234607245</v>
      </c>
      <c r="Z123" s="384"/>
      <c r="AA123" s="379">
        <v>301.3512244466105</v>
      </c>
      <c r="AB123" s="526">
        <v>303.65351878182082</v>
      </c>
      <c r="AC123" s="379"/>
      <c r="AD123" s="385">
        <v>2600</v>
      </c>
      <c r="AE123" s="706">
        <v>2714</v>
      </c>
    </row>
    <row r="124" spans="1:31" s="73" customFormat="1">
      <c r="A124" s="246">
        <v>42947</v>
      </c>
      <c r="B124" s="247"/>
      <c r="C124" s="379">
        <v>173.95217214294667</v>
      </c>
      <c r="D124" s="526">
        <v>168.35376428502406</v>
      </c>
      <c r="E124" s="379"/>
      <c r="F124" s="379">
        <v>114.55950417318104</v>
      </c>
      <c r="G124" s="526">
        <v>116.67233079315574</v>
      </c>
      <c r="H124" s="384"/>
      <c r="I124" s="379">
        <v>371.24809140167105</v>
      </c>
      <c r="J124" s="526">
        <v>369.61546823428796</v>
      </c>
      <c r="K124" s="384"/>
      <c r="L124" s="379">
        <v>215.56192208204703</v>
      </c>
      <c r="M124" s="526">
        <v>224.03312309268716</v>
      </c>
      <c r="N124" s="384"/>
      <c r="O124" s="379">
        <v>261.07714798899286</v>
      </c>
      <c r="P124" s="526">
        <v>260.76394610903731</v>
      </c>
      <c r="Q124" s="384"/>
      <c r="R124" s="379">
        <v>3000</v>
      </c>
      <c r="S124" s="526">
        <v>2800</v>
      </c>
      <c r="T124" s="384"/>
      <c r="U124" s="384">
        <v>401.13910846271062</v>
      </c>
      <c r="V124" s="243">
        <v>451.85949167689989</v>
      </c>
      <c r="W124" s="373"/>
      <c r="X124" s="379">
        <v>171.19190694706359</v>
      </c>
      <c r="Y124" s="526">
        <v>165.97666757866637</v>
      </c>
      <c r="Z124" s="384"/>
      <c r="AA124" s="379">
        <v>303.39538382261071</v>
      </c>
      <c r="AB124" s="526">
        <v>303.93664928929928</v>
      </c>
      <c r="AC124" s="379"/>
      <c r="AD124" s="385">
        <v>2598</v>
      </c>
      <c r="AE124" s="706">
        <v>2712</v>
      </c>
    </row>
    <row r="125" spans="1:31" s="73" customFormat="1">
      <c r="A125" s="246">
        <v>42978</v>
      </c>
      <c r="B125" s="247"/>
      <c r="C125" s="379">
        <v>171.67116081489593</v>
      </c>
      <c r="D125" s="526">
        <v>167.12923314588917</v>
      </c>
      <c r="E125" s="379"/>
      <c r="F125" s="379">
        <v>113.17649147044524</v>
      </c>
      <c r="G125" s="526">
        <v>115.64861348394666</v>
      </c>
      <c r="H125" s="384"/>
      <c r="I125" s="379">
        <v>371.24809140167105</v>
      </c>
      <c r="J125" s="526">
        <v>368.57527256135796</v>
      </c>
      <c r="K125" s="384"/>
      <c r="L125" s="379">
        <v>208.52952697391129</v>
      </c>
      <c r="M125" s="526">
        <v>215.98950502247081</v>
      </c>
      <c r="N125" s="384"/>
      <c r="O125" s="379">
        <v>254.62316524756133</v>
      </c>
      <c r="P125" s="526">
        <v>254.69478102503152</v>
      </c>
      <c r="Q125" s="384"/>
      <c r="R125" s="379">
        <v>3000</v>
      </c>
      <c r="S125" s="526">
        <v>2800</v>
      </c>
      <c r="T125" s="384"/>
      <c r="U125" s="384">
        <v>401.20604339621559</v>
      </c>
      <c r="V125" s="243">
        <v>451.14015988634458</v>
      </c>
      <c r="W125" s="373"/>
      <c r="X125" s="379">
        <v>169.38303866410016</v>
      </c>
      <c r="Y125" s="526">
        <v>167.73765140471616</v>
      </c>
      <c r="Z125" s="384"/>
      <c r="AA125" s="379">
        <v>304.75029955637871</v>
      </c>
      <c r="AB125" s="526">
        <v>304.04362257928767</v>
      </c>
      <c r="AC125" s="379"/>
      <c r="AD125" s="385">
        <v>2596</v>
      </c>
      <c r="AE125" s="706">
        <v>2710</v>
      </c>
    </row>
    <row r="126" spans="1:31" s="73" customFormat="1">
      <c r="A126" s="246">
        <v>43008</v>
      </c>
      <c r="B126" s="247"/>
      <c r="C126" s="379">
        <v>171.69349555952513</v>
      </c>
      <c r="D126" s="526">
        <v>168.57171810974856</v>
      </c>
      <c r="E126" s="379"/>
      <c r="F126" s="379">
        <v>108.39310608886096</v>
      </c>
      <c r="G126" s="526">
        <v>116.27634718628558</v>
      </c>
      <c r="H126" s="384"/>
      <c r="I126" s="379">
        <v>371.24809140167105</v>
      </c>
      <c r="J126" s="526">
        <v>368.57527256135796</v>
      </c>
      <c r="K126" s="384"/>
      <c r="L126" s="379">
        <v>200.48499956872047</v>
      </c>
      <c r="M126" s="526">
        <v>208.3110734450585</v>
      </c>
      <c r="N126" s="384"/>
      <c r="O126" s="379">
        <v>248.56240739995974</v>
      </c>
      <c r="P126" s="526">
        <v>249.672406984156</v>
      </c>
      <c r="Q126" s="384"/>
      <c r="R126" s="379">
        <v>3000</v>
      </c>
      <c r="S126" s="526">
        <v>2800</v>
      </c>
      <c r="T126" s="384"/>
      <c r="U126" s="384">
        <v>401.15796987767186</v>
      </c>
      <c r="V126" s="243">
        <v>451.86279322485859</v>
      </c>
      <c r="W126" s="373"/>
      <c r="X126" s="379">
        <v>168.65126637892229</v>
      </c>
      <c r="Y126" s="526">
        <v>169.20820719394206</v>
      </c>
      <c r="Z126" s="384"/>
      <c r="AA126" s="379">
        <v>308.01513432976975</v>
      </c>
      <c r="AB126" s="526">
        <v>309.23203475415266</v>
      </c>
      <c r="AC126" s="379"/>
      <c r="AD126" s="385">
        <v>2594</v>
      </c>
      <c r="AE126" s="706">
        <v>2708</v>
      </c>
    </row>
    <row r="127" spans="1:31" s="73" customFormat="1">
      <c r="A127" s="246">
        <v>43039</v>
      </c>
      <c r="B127" s="247"/>
      <c r="C127" s="379">
        <v>171.03108136416813</v>
      </c>
      <c r="D127" s="526">
        <v>166.86528768583125</v>
      </c>
      <c r="E127" s="379"/>
      <c r="F127" s="379">
        <v>109.68065956697787</v>
      </c>
      <c r="G127" s="526">
        <v>115.96996215755017</v>
      </c>
      <c r="H127" s="384"/>
      <c r="I127" s="379">
        <v>371.24809140167105</v>
      </c>
      <c r="J127" s="526">
        <v>368.57527256135796</v>
      </c>
      <c r="K127" s="384"/>
      <c r="L127" s="379">
        <v>198.65762555033538</v>
      </c>
      <c r="M127" s="526">
        <v>207.92253973642948</v>
      </c>
      <c r="N127" s="384"/>
      <c r="O127" s="379">
        <v>248.3200247587576</v>
      </c>
      <c r="P127" s="526">
        <v>251.07957613829254</v>
      </c>
      <c r="Q127" s="384"/>
      <c r="R127" s="379">
        <v>3000</v>
      </c>
      <c r="S127" s="526">
        <v>2800</v>
      </c>
      <c r="T127" s="384"/>
      <c r="U127" s="384">
        <v>401.11770065046403</v>
      </c>
      <c r="V127" s="243">
        <v>451.17479258139531</v>
      </c>
      <c r="W127" s="373"/>
      <c r="X127" s="379">
        <v>162.86471841686995</v>
      </c>
      <c r="Y127" s="526">
        <v>169.67729428813334</v>
      </c>
      <c r="Z127" s="384"/>
      <c r="AA127" s="379">
        <v>303.06722884679311</v>
      </c>
      <c r="AB127" s="526">
        <v>304.49532862471386</v>
      </c>
      <c r="AC127" s="379"/>
      <c r="AD127" s="385">
        <v>2592</v>
      </c>
      <c r="AE127" s="706">
        <v>2706</v>
      </c>
    </row>
    <row r="128" spans="1:31" s="73" customFormat="1">
      <c r="A128" s="246">
        <v>43069</v>
      </c>
      <c r="B128" s="247"/>
      <c r="C128" s="379">
        <v>170.8192805141764</v>
      </c>
      <c r="D128" s="526">
        <v>163.86144986422698</v>
      </c>
      <c r="E128" s="379"/>
      <c r="F128" s="379">
        <v>115.0083962880321</v>
      </c>
      <c r="G128" s="526">
        <v>116.83681815866409</v>
      </c>
      <c r="H128" s="384"/>
      <c r="I128" s="379">
        <v>371.24809140167105</v>
      </c>
      <c r="J128" s="526">
        <v>368.57527256135796</v>
      </c>
      <c r="K128" s="384"/>
      <c r="L128" s="379">
        <v>196.06739522771701</v>
      </c>
      <c r="M128" s="526">
        <v>207.07868816738636</v>
      </c>
      <c r="N128" s="384"/>
      <c r="O128" s="379">
        <v>250.76349249761856</v>
      </c>
      <c r="P128" s="526">
        <v>253.80576825244759</v>
      </c>
      <c r="Q128" s="384"/>
      <c r="R128" s="379">
        <v>3000</v>
      </c>
      <c r="S128" s="526">
        <v>2800</v>
      </c>
      <c r="T128" s="384"/>
      <c r="U128" s="384">
        <v>401.17015082595555</v>
      </c>
      <c r="V128" s="243">
        <v>451.07087125790451</v>
      </c>
      <c r="W128" s="373"/>
      <c r="X128" s="379">
        <v>164.83934010709928</v>
      </c>
      <c r="Y128" s="526">
        <v>168.47578732380023</v>
      </c>
      <c r="Z128" s="384"/>
      <c r="AA128" s="379">
        <v>302.80131788438814</v>
      </c>
      <c r="AB128" s="526">
        <v>303.26706111451097</v>
      </c>
      <c r="AC128" s="379"/>
      <c r="AD128" s="385">
        <v>2590</v>
      </c>
      <c r="AE128" s="706">
        <v>2704</v>
      </c>
    </row>
    <row r="129" spans="1:31" s="73" customFormat="1">
      <c r="A129" s="246">
        <v>43100</v>
      </c>
      <c r="B129" s="247"/>
      <c r="C129" s="379">
        <v>169.33015993151187</v>
      </c>
      <c r="D129" s="526">
        <v>167.26166861213346</v>
      </c>
      <c r="E129" s="379"/>
      <c r="F129" s="379">
        <v>112.79969568273943</v>
      </c>
      <c r="G129" s="526">
        <v>114.84793354664102</v>
      </c>
      <c r="H129" s="384"/>
      <c r="I129" s="379">
        <v>371.24809140167105</v>
      </c>
      <c r="J129" s="526">
        <v>368.57527256135796</v>
      </c>
      <c r="K129" s="384"/>
      <c r="L129" s="379">
        <v>197.03931396538306</v>
      </c>
      <c r="M129" s="526">
        <v>208.27621416314804</v>
      </c>
      <c r="N129" s="384"/>
      <c r="O129" s="379">
        <v>248.42017486700982</v>
      </c>
      <c r="P129" s="526">
        <v>250.97941949444493</v>
      </c>
      <c r="Q129" s="384"/>
      <c r="R129" s="379">
        <v>3000</v>
      </c>
      <c r="S129" s="526">
        <v>2800</v>
      </c>
      <c r="T129" s="384"/>
      <c r="U129" s="384">
        <v>401.13050820328641</v>
      </c>
      <c r="V129" s="243">
        <v>451.64290149760342</v>
      </c>
      <c r="W129" s="373"/>
      <c r="X129" s="379">
        <v>165.06349887212005</v>
      </c>
      <c r="Y129" s="526">
        <v>166.33968155909159</v>
      </c>
      <c r="Z129" s="384"/>
      <c r="AA129" s="379">
        <v>300.97348226602406</v>
      </c>
      <c r="AB129" s="526">
        <v>302.44047665761826</v>
      </c>
      <c r="AC129" s="379"/>
      <c r="AD129" s="385">
        <v>2588</v>
      </c>
      <c r="AE129" s="706">
        <v>2702</v>
      </c>
    </row>
    <row r="130" spans="1:31" s="73" customFormat="1">
      <c r="A130" s="246">
        <v>43131</v>
      </c>
      <c r="B130" s="247"/>
      <c r="C130" s="379">
        <v>172.09254763957821</v>
      </c>
      <c r="D130" s="526">
        <v>174.02035337002786</v>
      </c>
      <c r="E130" s="379"/>
      <c r="F130" s="379">
        <v>115.02860118675393</v>
      </c>
      <c r="G130" s="526">
        <v>117.74897416742444</v>
      </c>
      <c r="H130" s="384"/>
      <c r="I130" s="379">
        <v>371.24809140167105</v>
      </c>
      <c r="J130" s="526">
        <v>368.57527256135796</v>
      </c>
      <c r="K130" s="384"/>
      <c r="L130" s="379">
        <v>205.95077665849834</v>
      </c>
      <c r="M130" s="526">
        <v>216.2316192589204</v>
      </c>
      <c r="N130" s="384"/>
      <c r="O130" s="379">
        <v>254.64421185921714</v>
      </c>
      <c r="P130" s="526">
        <v>255.19676690323894</v>
      </c>
      <c r="Q130" s="384"/>
      <c r="R130" s="379">
        <v>3000</v>
      </c>
      <c r="S130" s="526">
        <v>2800</v>
      </c>
      <c r="T130" s="384"/>
      <c r="U130" s="384">
        <v>401.12671753747361</v>
      </c>
      <c r="V130" s="243">
        <v>451.29349673322497</v>
      </c>
      <c r="W130" s="373"/>
      <c r="X130" s="379">
        <v>165.56130208490347</v>
      </c>
      <c r="Y130" s="526">
        <v>167.55638944256503</v>
      </c>
      <c r="Z130" s="384"/>
      <c r="AA130" s="379">
        <v>302.2447785409837</v>
      </c>
      <c r="AB130" s="526">
        <v>304.96627253207458</v>
      </c>
      <c r="AC130" s="379"/>
      <c r="AD130" s="385">
        <v>2586</v>
      </c>
      <c r="AE130" s="706">
        <v>2700</v>
      </c>
    </row>
    <row r="131" spans="1:31" s="73" customFormat="1">
      <c r="A131" s="246">
        <v>43159</v>
      </c>
      <c r="B131" s="247"/>
      <c r="C131" s="379">
        <v>170.92653158060077</v>
      </c>
      <c r="D131" s="526">
        <v>175.22736779094501</v>
      </c>
      <c r="E131" s="379"/>
      <c r="F131" s="379">
        <v>113.46825464096216</v>
      </c>
      <c r="G131" s="526">
        <v>115.6684310004019</v>
      </c>
      <c r="H131" s="384"/>
      <c r="I131" s="379">
        <v>371.24809140167105</v>
      </c>
      <c r="J131" s="526">
        <v>368.57527256135796</v>
      </c>
      <c r="K131" s="384"/>
      <c r="L131" s="379">
        <v>205.33924041676977</v>
      </c>
      <c r="M131" s="526">
        <v>219.60137430611832</v>
      </c>
      <c r="N131" s="384"/>
      <c r="O131" s="379">
        <v>252.17593798765458</v>
      </c>
      <c r="P131" s="526">
        <v>253.46627690689974</v>
      </c>
      <c r="Q131" s="384"/>
      <c r="R131" s="379">
        <v>3000</v>
      </c>
      <c r="S131" s="526">
        <v>2800</v>
      </c>
      <c r="T131" s="384"/>
      <c r="U131" s="384">
        <v>401.16543603720879</v>
      </c>
      <c r="V131" s="243">
        <v>451.49856221512459</v>
      </c>
      <c r="W131" s="373"/>
      <c r="X131" s="379">
        <v>165.76872866402294</v>
      </c>
      <c r="Y131" s="526">
        <v>163.99073130677695</v>
      </c>
      <c r="Z131" s="384"/>
      <c r="AA131" s="379">
        <v>301.68835217379825</v>
      </c>
      <c r="AB131" s="526">
        <v>302.90656035820058</v>
      </c>
      <c r="AC131" s="379"/>
      <c r="AD131" s="385">
        <v>2584</v>
      </c>
      <c r="AE131" s="706">
        <v>2698</v>
      </c>
    </row>
    <row r="132" spans="1:31" s="73" customFormat="1">
      <c r="A132" s="246">
        <v>43190</v>
      </c>
      <c r="B132" s="247"/>
      <c r="C132" s="379">
        <v>169.01332352638357</v>
      </c>
      <c r="D132" s="526">
        <v>176.45866427003793</v>
      </c>
      <c r="E132" s="379"/>
      <c r="F132" s="379">
        <v>116.05778506930389</v>
      </c>
      <c r="G132" s="526">
        <v>118.88404763267992</v>
      </c>
      <c r="H132" s="384"/>
      <c r="I132" s="379">
        <v>371.24809140167105</v>
      </c>
      <c r="J132" s="526">
        <v>368.57527256135796</v>
      </c>
      <c r="K132" s="384"/>
      <c r="L132" s="379">
        <v>207.72355005355274</v>
      </c>
      <c r="M132" s="526">
        <v>223.36097663690686</v>
      </c>
      <c r="N132" s="384"/>
      <c r="O132" s="379">
        <v>254.2323468908518</v>
      </c>
      <c r="P132" s="526">
        <v>254.5746199279952</v>
      </c>
      <c r="Q132" s="384"/>
      <c r="R132" s="379">
        <v>3000</v>
      </c>
      <c r="S132" s="526">
        <v>2800</v>
      </c>
      <c r="T132" s="384"/>
      <c r="U132" s="384">
        <v>401.13764804412466</v>
      </c>
      <c r="V132" s="243">
        <v>451.83947987251014</v>
      </c>
      <c r="W132" s="373"/>
      <c r="X132" s="379">
        <v>167.35955021808061</v>
      </c>
      <c r="Y132" s="526">
        <v>164.75955951106369</v>
      </c>
      <c r="Z132" s="384"/>
      <c r="AA132" s="379">
        <v>301.5074849836522</v>
      </c>
      <c r="AB132" s="526">
        <v>303.23438886380927</v>
      </c>
      <c r="AC132" s="379"/>
      <c r="AD132" s="385">
        <v>2582</v>
      </c>
      <c r="AE132" s="706">
        <v>2696</v>
      </c>
    </row>
    <row r="133" spans="1:31" s="73" customFormat="1">
      <c r="A133" s="246">
        <v>43220</v>
      </c>
      <c r="B133" s="247"/>
      <c r="C133" s="379">
        <v>173.14750145418981</v>
      </c>
      <c r="D133" s="526">
        <v>181.03453208597398</v>
      </c>
      <c r="E133" s="379"/>
      <c r="F133" s="379">
        <v>116.83485894738004</v>
      </c>
      <c r="G133" s="526">
        <v>117.2385751855643</v>
      </c>
      <c r="H133" s="384"/>
      <c r="I133" s="379">
        <v>371.24809140167105</v>
      </c>
      <c r="J133" s="526">
        <v>368.57527256135796</v>
      </c>
      <c r="K133" s="384"/>
      <c r="L133" s="379">
        <v>210.30885840656615</v>
      </c>
      <c r="M133" s="526">
        <v>223.60157040497958</v>
      </c>
      <c r="N133" s="384"/>
      <c r="O133" s="379">
        <v>254.87484072298489</v>
      </c>
      <c r="P133" s="526">
        <v>255.08112433432217</v>
      </c>
      <c r="Q133" s="384"/>
      <c r="R133" s="379">
        <v>3000</v>
      </c>
      <c r="S133" s="526">
        <v>2800</v>
      </c>
      <c r="T133" s="384"/>
      <c r="U133" s="384">
        <v>401.14699817622375</v>
      </c>
      <c r="V133" s="243">
        <v>451.57069552203478</v>
      </c>
      <c r="W133" s="373"/>
      <c r="X133" s="379">
        <v>170.55538457354655</v>
      </c>
      <c r="Y133" s="526">
        <v>164.5527198215276</v>
      </c>
      <c r="Z133" s="384"/>
      <c r="AA133" s="379">
        <v>304.26567117645664</v>
      </c>
      <c r="AB133" s="526">
        <v>305.40316794750333</v>
      </c>
      <c r="AC133" s="379"/>
      <c r="AD133" s="385">
        <v>2580</v>
      </c>
      <c r="AE133" s="706">
        <v>2694</v>
      </c>
    </row>
    <row r="134" spans="1:31" s="73" customFormat="1">
      <c r="A134" s="246">
        <v>43251</v>
      </c>
      <c r="B134" s="247"/>
      <c r="C134" s="379">
        <v>177.01432210442377</v>
      </c>
      <c r="D134" s="526">
        <v>182.23101609905206</v>
      </c>
      <c r="E134" s="379"/>
      <c r="F134" s="379">
        <v>111.62016227822932</v>
      </c>
      <c r="G134" s="526">
        <v>113.00632472094881</v>
      </c>
      <c r="H134" s="384"/>
      <c r="I134" s="379">
        <v>371.24809140167105</v>
      </c>
      <c r="J134" s="526">
        <v>368.57527256135796</v>
      </c>
      <c r="K134" s="384"/>
      <c r="L134" s="379">
        <v>213.05736372893108</v>
      </c>
      <c r="M134" s="526">
        <v>225.31868783599899</v>
      </c>
      <c r="N134" s="384"/>
      <c r="O134" s="379">
        <v>257.82732465169198</v>
      </c>
      <c r="P134" s="526">
        <v>258.24219912037819</v>
      </c>
      <c r="Q134" s="384"/>
      <c r="R134" s="379">
        <v>3000</v>
      </c>
      <c r="S134" s="526">
        <v>2800</v>
      </c>
      <c r="T134" s="384"/>
      <c r="U134" s="384">
        <v>401.16860461924352</v>
      </c>
      <c r="V134" s="243">
        <v>451.78485181144868</v>
      </c>
      <c r="W134" s="373"/>
      <c r="X134" s="379">
        <v>171.82582958490858</v>
      </c>
      <c r="Y134" s="526">
        <v>164.97542608417766</v>
      </c>
      <c r="Z134" s="384"/>
      <c r="AA134" s="379">
        <v>301.32761015308063</v>
      </c>
      <c r="AB134" s="526">
        <v>302.05534370992154</v>
      </c>
      <c r="AC134" s="379"/>
      <c r="AD134" s="385">
        <v>2578</v>
      </c>
      <c r="AE134" s="706">
        <v>2692</v>
      </c>
    </row>
    <row r="135" spans="1:31" s="73" customFormat="1">
      <c r="A135" s="246">
        <v>43281</v>
      </c>
      <c r="B135" s="247"/>
      <c r="C135" s="379">
        <v>182.35390128111115</v>
      </c>
      <c r="D135" s="526">
        <v>179.69580780494132</v>
      </c>
      <c r="E135" s="379"/>
      <c r="F135" s="379">
        <v>111.23841609707345</v>
      </c>
      <c r="G135" s="526">
        <v>114.03842612811995</v>
      </c>
      <c r="H135" s="384"/>
      <c r="I135" s="379">
        <v>371.24809140167105</v>
      </c>
      <c r="J135" s="526">
        <v>368.57527256135796</v>
      </c>
      <c r="K135" s="384"/>
      <c r="L135" s="379">
        <v>213.5468247263598</v>
      </c>
      <c r="M135" s="526">
        <v>227.41707345192165</v>
      </c>
      <c r="N135" s="384"/>
      <c r="O135" s="379">
        <v>260.25889362512891</v>
      </c>
      <c r="P135" s="526">
        <v>259.74052471601306</v>
      </c>
      <c r="Q135" s="384"/>
      <c r="R135" s="379">
        <v>3000</v>
      </c>
      <c r="S135" s="526">
        <v>2800</v>
      </c>
      <c r="T135" s="384"/>
      <c r="U135" s="384">
        <v>401.14790705811572</v>
      </c>
      <c r="V135" s="243">
        <v>451.91860744736465</v>
      </c>
      <c r="W135" s="373"/>
      <c r="X135" s="379">
        <v>172.58969231131317</v>
      </c>
      <c r="Y135" s="526">
        <v>165.15847400654911</v>
      </c>
      <c r="Z135" s="384"/>
      <c r="AA135" s="379">
        <v>301.27209754216472</v>
      </c>
      <c r="AB135" s="526">
        <v>303.52851912767528</v>
      </c>
      <c r="AC135" s="379"/>
      <c r="AD135" s="385">
        <v>2576</v>
      </c>
      <c r="AE135" s="706">
        <v>2690</v>
      </c>
    </row>
    <row r="136" spans="1:31" s="73" customFormat="1">
      <c r="A136" s="246">
        <v>43312</v>
      </c>
      <c r="B136" s="247"/>
      <c r="C136" s="379">
        <v>173.94029773606621</v>
      </c>
      <c r="D136" s="526">
        <v>168.35039552323869</v>
      </c>
      <c r="E136" s="379"/>
      <c r="F136" s="379">
        <v>114.51041523725597</v>
      </c>
      <c r="G136" s="526">
        <v>116.32183286238458</v>
      </c>
      <c r="H136" s="384"/>
      <c r="I136" s="379">
        <v>371.24809140167105</v>
      </c>
      <c r="J136" s="526">
        <v>368.57527256135796</v>
      </c>
      <c r="K136" s="384"/>
      <c r="L136" s="379">
        <v>210.98539977673576</v>
      </c>
      <c r="M136" s="526">
        <v>225.50514172234742</v>
      </c>
      <c r="N136" s="384"/>
      <c r="O136" s="379">
        <v>261.08191578365012</v>
      </c>
      <c r="P136" s="526">
        <v>260.74182699674321</v>
      </c>
      <c r="Q136" s="384"/>
      <c r="R136" s="379">
        <v>3000</v>
      </c>
      <c r="S136" s="526">
        <v>2800</v>
      </c>
      <c r="T136" s="384"/>
      <c r="U136" s="384">
        <v>401.15971938577445</v>
      </c>
      <c r="V136" s="243">
        <v>451.70839258286929</v>
      </c>
      <c r="W136" s="373"/>
      <c r="X136" s="379">
        <v>171.19226651280425</v>
      </c>
      <c r="Y136" s="526">
        <v>165.78349261345642</v>
      </c>
      <c r="Z136" s="384"/>
      <c r="AA136" s="379">
        <v>303.34095400632589</v>
      </c>
      <c r="AB136" s="526">
        <v>303.85208925614592</v>
      </c>
      <c r="AC136" s="379"/>
      <c r="AD136" s="385">
        <v>2574</v>
      </c>
      <c r="AE136" s="706">
        <v>2688</v>
      </c>
    </row>
    <row r="137" spans="1:31" s="73" customFormat="1">
      <c r="A137" s="246">
        <v>43343</v>
      </c>
      <c r="B137" s="247"/>
      <c r="C137" s="379">
        <v>171.66112787477365</v>
      </c>
      <c r="D137" s="526">
        <v>167.12674304480311</v>
      </c>
      <c r="E137" s="379"/>
      <c r="F137" s="379">
        <v>113.13372483298001</v>
      </c>
      <c r="G137" s="526">
        <v>115.33346559529677</v>
      </c>
      <c r="H137" s="384"/>
      <c r="I137" s="379">
        <v>371.24809140167105</v>
      </c>
      <c r="J137" s="526">
        <v>368.57527256135796</v>
      </c>
      <c r="K137" s="384"/>
      <c r="L137" s="379">
        <v>204.38934194886855</v>
      </c>
      <c r="M137" s="526">
        <v>217.41726520017872</v>
      </c>
      <c r="N137" s="384"/>
      <c r="O137" s="379">
        <v>254.68336044061002</v>
      </c>
      <c r="P137" s="526">
        <v>254.56590372288147</v>
      </c>
      <c r="Q137" s="384"/>
      <c r="R137" s="379">
        <v>3000</v>
      </c>
      <c r="S137" s="526">
        <v>2800</v>
      </c>
      <c r="T137" s="384"/>
      <c r="U137" s="384">
        <v>401.16765889399556</v>
      </c>
      <c r="V137" s="243">
        <v>451.85314715026635</v>
      </c>
      <c r="W137" s="373"/>
      <c r="X137" s="379">
        <v>169.38335024778559</v>
      </c>
      <c r="Y137" s="526">
        <v>166.62038840561729</v>
      </c>
      <c r="Z137" s="384"/>
      <c r="AA137" s="379">
        <v>304.71739822326111</v>
      </c>
      <c r="AB137" s="526">
        <v>303.98759474651888</v>
      </c>
      <c r="AC137" s="379"/>
      <c r="AD137" s="385">
        <v>2572</v>
      </c>
      <c r="AE137" s="706">
        <v>2686</v>
      </c>
    </row>
    <row r="138" spans="1:31" s="73" customFormat="1">
      <c r="A138" s="246">
        <v>43373</v>
      </c>
      <c r="B138" s="247"/>
      <c r="C138" s="379">
        <v>171.68501851401791</v>
      </c>
      <c r="D138" s="526">
        <v>168.56987749179638</v>
      </c>
      <c r="E138" s="379"/>
      <c r="F138" s="379">
        <v>108.35584748372753</v>
      </c>
      <c r="G138" s="526">
        <v>115.99165084978384</v>
      </c>
      <c r="H138" s="384"/>
      <c r="I138" s="379">
        <v>371.24809140167105</v>
      </c>
      <c r="J138" s="526">
        <v>368.57527256135796</v>
      </c>
      <c r="K138" s="384"/>
      <c r="L138" s="379">
        <v>196.7996558266444</v>
      </c>
      <c r="M138" s="526">
        <v>209.69590586767467</v>
      </c>
      <c r="N138" s="384"/>
      <c r="O138" s="379">
        <v>248.4988682559619</v>
      </c>
      <c r="P138" s="526">
        <v>249.51302185847771</v>
      </c>
      <c r="Q138" s="384"/>
      <c r="R138" s="379">
        <v>3000</v>
      </c>
      <c r="S138" s="526">
        <v>2800</v>
      </c>
      <c r="T138" s="384"/>
      <c r="U138" s="384">
        <v>401.15231935286965</v>
      </c>
      <c r="V138" s="243">
        <v>451.85307609864657</v>
      </c>
      <c r="W138" s="373"/>
      <c r="X138" s="379">
        <v>168.65153638349182</v>
      </c>
      <c r="Y138" s="526">
        <v>167.42880986686959</v>
      </c>
      <c r="Z138" s="384"/>
      <c r="AA138" s="379">
        <v>308.00063184149303</v>
      </c>
      <c r="AB138" s="526">
        <v>309.18710777930994</v>
      </c>
      <c r="AC138" s="379"/>
      <c r="AD138" s="385">
        <v>2570</v>
      </c>
      <c r="AE138" s="706">
        <v>2684</v>
      </c>
    </row>
    <row r="139" spans="1:31" s="73" customFormat="1">
      <c r="A139" s="246">
        <v>43404</v>
      </c>
      <c r="B139" s="247"/>
      <c r="C139" s="379">
        <v>171.02391892726968</v>
      </c>
      <c r="D139" s="526">
        <v>166.86392714891775</v>
      </c>
      <c r="E139" s="379"/>
      <c r="F139" s="379">
        <v>109.64819959960168</v>
      </c>
      <c r="G139" s="526">
        <v>115.71233593902902</v>
      </c>
      <c r="H139" s="384"/>
      <c r="I139" s="379">
        <v>371.24809140167105</v>
      </c>
      <c r="J139" s="526">
        <v>368.57527256135796</v>
      </c>
      <c r="K139" s="384"/>
      <c r="L139" s="379">
        <v>195.4392613462513</v>
      </c>
      <c r="M139" s="526">
        <v>209.26573509141389</v>
      </c>
      <c r="N139" s="384"/>
      <c r="O139" s="379">
        <v>248.35403416850548</v>
      </c>
      <c r="P139" s="526">
        <v>251.09689908836665</v>
      </c>
      <c r="Q139" s="384"/>
      <c r="R139" s="379">
        <v>3000</v>
      </c>
      <c r="S139" s="526">
        <v>2800</v>
      </c>
      <c r="T139" s="384"/>
      <c r="U139" s="384">
        <v>401.16232820221705</v>
      </c>
      <c r="V139" s="243">
        <v>451.71142524332669</v>
      </c>
      <c r="W139" s="373"/>
      <c r="X139" s="379">
        <v>162.86495239082615</v>
      </c>
      <c r="Y139" s="526">
        <v>167.47177322678684</v>
      </c>
      <c r="Z139" s="384"/>
      <c r="AA139" s="379">
        <v>303.06767056717302</v>
      </c>
      <c r="AB139" s="526">
        <v>304.50399043954411</v>
      </c>
      <c r="AC139" s="379"/>
      <c r="AD139" s="385">
        <v>2568</v>
      </c>
      <c r="AE139" s="706">
        <v>2682</v>
      </c>
    </row>
    <row r="140" spans="1:31" s="73" customFormat="1">
      <c r="A140" s="246">
        <v>43434</v>
      </c>
      <c r="B140" s="247"/>
      <c r="C140" s="379">
        <v>170.81322881818392</v>
      </c>
      <c r="D140" s="526">
        <v>163.86044419072977</v>
      </c>
      <c r="E140" s="379"/>
      <c r="F140" s="379">
        <v>114.98011692872157</v>
      </c>
      <c r="G140" s="526">
        <v>116.60424332375166</v>
      </c>
      <c r="H140" s="384"/>
      <c r="I140" s="379">
        <v>371.24809140167105</v>
      </c>
      <c r="J140" s="526">
        <v>368.57527256135796</v>
      </c>
      <c r="K140" s="384"/>
      <c r="L140" s="379">
        <v>193.32191303223613</v>
      </c>
      <c r="M140" s="526">
        <v>208.3814983357411</v>
      </c>
      <c r="N140" s="384"/>
      <c r="O140" s="379">
        <v>250.78101271745945</v>
      </c>
      <c r="P140" s="526">
        <v>253.67309832549392</v>
      </c>
      <c r="Q140" s="384"/>
      <c r="R140" s="379">
        <v>3000</v>
      </c>
      <c r="S140" s="526">
        <v>2800</v>
      </c>
      <c r="T140" s="384"/>
      <c r="U140" s="384">
        <v>401.16287765074355</v>
      </c>
      <c r="V140" s="243">
        <v>451.81623992461465</v>
      </c>
      <c r="W140" s="373"/>
      <c r="X140" s="379">
        <v>164.83954285852781</v>
      </c>
      <c r="Y140" s="526">
        <v>166.05135510204536</v>
      </c>
      <c r="Z140" s="384"/>
      <c r="AA140" s="379">
        <v>302.81387533049895</v>
      </c>
      <c r="AB140" s="526">
        <v>303.29590239756089</v>
      </c>
      <c r="AC140" s="379"/>
      <c r="AD140" s="385">
        <v>2566</v>
      </c>
      <c r="AE140" s="706">
        <v>2680</v>
      </c>
    </row>
    <row r="141" spans="1:31" s="73" customFormat="1">
      <c r="A141" s="246">
        <v>43465</v>
      </c>
      <c r="B141" s="247"/>
      <c r="C141" s="379">
        <v>169.3250467242467</v>
      </c>
      <c r="D141" s="526">
        <v>167.26092524444314</v>
      </c>
      <c r="E141" s="379"/>
      <c r="F141" s="379">
        <v>112.77505849953788</v>
      </c>
      <c r="G141" s="526">
        <v>114.63792110130321</v>
      </c>
      <c r="H141" s="384"/>
      <c r="I141" s="379">
        <v>371.24809140167105</v>
      </c>
      <c r="J141" s="526">
        <v>368.57527256135796</v>
      </c>
      <c r="K141" s="384"/>
      <c r="L141" s="379">
        <v>194.76688398647124</v>
      </c>
      <c r="M141" s="526">
        <v>209.53985338619182</v>
      </c>
      <c r="N141" s="384"/>
      <c r="O141" s="379">
        <v>248.37904554553444</v>
      </c>
      <c r="P141" s="526">
        <v>250.90094877886864</v>
      </c>
      <c r="Q141" s="384"/>
      <c r="R141" s="379">
        <v>3000</v>
      </c>
      <c r="S141" s="526">
        <v>2800</v>
      </c>
      <c r="T141" s="384"/>
      <c r="U141" s="384">
        <v>401.15307164188738</v>
      </c>
      <c r="V141" s="243">
        <v>451.77044001166786</v>
      </c>
      <c r="W141" s="373"/>
      <c r="X141" s="379">
        <v>165.06367456749416</v>
      </c>
      <c r="Y141" s="526">
        <v>163.8732338912906</v>
      </c>
      <c r="Z141" s="384"/>
      <c r="AA141" s="379">
        <v>300.99554964946066</v>
      </c>
      <c r="AB141" s="526">
        <v>302.46776258333699</v>
      </c>
      <c r="AC141" s="379"/>
      <c r="AD141" s="385">
        <v>2564</v>
      </c>
      <c r="AE141" s="706">
        <v>2678</v>
      </c>
    </row>
    <row r="142" spans="1:31" s="73" customFormat="1">
      <c r="A142" s="246">
        <v>43496</v>
      </c>
      <c r="B142" s="247"/>
      <c r="C142" s="379">
        <v>172.08822738149368</v>
      </c>
      <c r="D142" s="526">
        <v>174.01980389196709</v>
      </c>
      <c r="E142" s="379"/>
      <c r="F142" s="379">
        <v>115.00713709382784</v>
      </c>
      <c r="G142" s="526">
        <v>117.55918474776429</v>
      </c>
      <c r="H142" s="384"/>
      <c r="I142" s="379">
        <v>371.24809140167105</v>
      </c>
      <c r="J142" s="526">
        <v>368.57527256135796</v>
      </c>
      <c r="K142" s="384"/>
      <c r="L142" s="379">
        <v>204.14618558004722</v>
      </c>
      <c r="M142" s="526">
        <v>217.45726526998217</v>
      </c>
      <c r="N142" s="384"/>
      <c r="O142" s="379">
        <v>254.68243368481961</v>
      </c>
      <c r="P142" s="526">
        <v>255.18899335051421</v>
      </c>
      <c r="Q142" s="384"/>
      <c r="R142" s="379">
        <v>3000</v>
      </c>
      <c r="S142" s="526">
        <v>2800</v>
      </c>
      <c r="T142" s="384"/>
      <c r="U142" s="384">
        <v>401.16092464004265</v>
      </c>
      <c r="V142" s="243">
        <v>451.69550367524835</v>
      </c>
      <c r="W142" s="373"/>
      <c r="X142" s="379">
        <v>165.56145433470368</v>
      </c>
      <c r="Y142" s="526">
        <v>165.19356925035919</v>
      </c>
      <c r="Z142" s="384"/>
      <c r="AA142" s="379">
        <v>302.27409383153775</v>
      </c>
      <c r="AB142" s="526">
        <v>305.00771175021265</v>
      </c>
      <c r="AC142" s="379"/>
      <c r="AD142" s="385">
        <v>2562</v>
      </c>
      <c r="AE142" s="706">
        <v>2676</v>
      </c>
    </row>
    <row r="143" spans="1:31" s="73" customFormat="1">
      <c r="A143" s="246">
        <v>43524</v>
      </c>
      <c r="B143" s="247"/>
      <c r="C143" s="379">
        <v>170.9228813022238</v>
      </c>
      <c r="D143" s="526">
        <v>175.2269616310551</v>
      </c>
      <c r="E143" s="379"/>
      <c r="F143" s="379">
        <v>113.44955496732764</v>
      </c>
      <c r="G143" s="526">
        <v>115.49698403938929</v>
      </c>
      <c r="H143" s="384"/>
      <c r="I143" s="379">
        <v>371.24809140167105</v>
      </c>
      <c r="J143" s="526">
        <v>368.57527256135796</v>
      </c>
      <c r="K143" s="384"/>
      <c r="L143" s="379">
        <v>203.9922426519561</v>
      </c>
      <c r="M143" s="526">
        <v>220.79016942820482</v>
      </c>
      <c r="N143" s="384"/>
      <c r="O143" s="379">
        <v>252.16814465787868</v>
      </c>
      <c r="P143" s="526">
        <v>253.35491148695797</v>
      </c>
      <c r="Q143" s="384"/>
      <c r="R143" s="379">
        <v>3000</v>
      </c>
      <c r="S143" s="526">
        <v>2800</v>
      </c>
      <c r="T143" s="384"/>
      <c r="U143" s="384">
        <v>401.1585015957117</v>
      </c>
      <c r="V143" s="243">
        <v>451.77473131370101</v>
      </c>
      <c r="W143" s="373"/>
      <c r="X143" s="379">
        <v>165.76886059693115</v>
      </c>
      <c r="Y143" s="526">
        <v>161.83889775008134</v>
      </c>
      <c r="Z143" s="384"/>
      <c r="AA143" s="379">
        <v>301.72311297950284</v>
      </c>
      <c r="AB143" s="526">
        <v>302.95908343060495</v>
      </c>
      <c r="AC143" s="379"/>
      <c r="AD143" s="385">
        <v>2560</v>
      </c>
      <c r="AE143" s="706">
        <v>2674</v>
      </c>
    </row>
    <row r="144" spans="1:31" s="73" customFormat="1">
      <c r="A144" s="246">
        <v>43555</v>
      </c>
      <c r="B144" s="247"/>
      <c r="C144" s="379">
        <v>169.01023932817861</v>
      </c>
      <c r="D144" s="526">
        <v>176.45836404721203</v>
      </c>
      <c r="E144" s="379"/>
      <c r="F144" s="379">
        <v>116.04149377783227</v>
      </c>
      <c r="G144" s="526">
        <v>118.72919368945058</v>
      </c>
      <c r="H144" s="384"/>
      <c r="I144" s="379">
        <v>371.24809140167105</v>
      </c>
      <c r="J144" s="526">
        <v>368.57527256135796</v>
      </c>
      <c r="K144" s="384"/>
      <c r="L144" s="379">
        <v>206.81927747634214</v>
      </c>
      <c r="M144" s="526">
        <v>224.51402884736717</v>
      </c>
      <c r="N144" s="384"/>
      <c r="O144" s="379">
        <v>254.21469827699454</v>
      </c>
      <c r="P144" s="526">
        <v>254.55144355866889</v>
      </c>
      <c r="Q144" s="384"/>
      <c r="R144" s="379">
        <v>3000</v>
      </c>
      <c r="S144" s="526">
        <v>2800</v>
      </c>
      <c r="T144" s="384"/>
      <c r="U144" s="384">
        <v>401.15352744494407</v>
      </c>
      <c r="V144" s="243">
        <v>451.72880460947266</v>
      </c>
      <c r="W144" s="373"/>
      <c r="X144" s="379">
        <v>167.35966454527343</v>
      </c>
      <c r="Y144" s="526">
        <v>162.89117683657577</v>
      </c>
      <c r="Z144" s="384"/>
      <c r="AA144" s="379">
        <v>301.54603578874452</v>
      </c>
      <c r="AB144" s="526">
        <v>303.29216435427196</v>
      </c>
      <c r="AC144" s="379"/>
      <c r="AD144" s="385">
        <v>2558</v>
      </c>
      <c r="AE144" s="706">
        <v>2672</v>
      </c>
    </row>
    <row r="145" spans="1:31" s="73" customFormat="1">
      <c r="A145" s="246">
        <v>43585</v>
      </c>
      <c r="B145" s="247"/>
      <c r="C145" s="379">
        <v>173.14489554921897</v>
      </c>
      <c r="D145" s="526">
        <v>181.03431016907024</v>
      </c>
      <c r="E145" s="379"/>
      <c r="F145" s="379">
        <v>116.82066585593893</v>
      </c>
      <c r="G145" s="526">
        <v>117.09868023844928</v>
      </c>
      <c r="H145" s="384"/>
      <c r="I145" s="379">
        <v>371.24809140167105</v>
      </c>
      <c r="J145" s="526">
        <v>368.57527256135796</v>
      </c>
      <c r="K145" s="384"/>
      <c r="L145" s="379">
        <v>209.82824038626839</v>
      </c>
      <c r="M145" s="526">
        <v>224.71995436815899</v>
      </c>
      <c r="N145" s="384"/>
      <c r="O145" s="379">
        <v>254.90408943472747</v>
      </c>
      <c r="P145" s="526">
        <v>255.05828794476059</v>
      </c>
      <c r="Q145" s="384"/>
      <c r="R145" s="379">
        <v>3000</v>
      </c>
      <c r="S145" s="526">
        <v>2800</v>
      </c>
      <c r="T145" s="384"/>
      <c r="U145" s="384">
        <v>401.1594905972832</v>
      </c>
      <c r="V145" s="243">
        <v>451.70430198458843</v>
      </c>
      <c r="W145" s="373"/>
      <c r="X145" s="379">
        <v>170.55548364440915</v>
      </c>
      <c r="Y145" s="526">
        <v>163.00960490936015</v>
      </c>
      <c r="Z145" s="384"/>
      <c r="AA145" s="379">
        <v>304.30654423008707</v>
      </c>
      <c r="AB145" s="526">
        <v>305.46704672732477</v>
      </c>
      <c r="AC145" s="379"/>
      <c r="AD145" s="385">
        <v>2556</v>
      </c>
      <c r="AE145" s="706">
        <v>2670</v>
      </c>
    </row>
    <row r="146" spans="1:31" s="73" customFormat="1">
      <c r="A146" s="246">
        <v>43616</v>
      </c>
      <c r="B146" s="247"/>
      <c r="C146" s="379">
        <v>177.01212031962729</v>
      </c>
      <c r="D146" s="526">
        <v>182.23085206384914</v>
      </c>
      <c r="E146" s="379"/>
      <c r="F146" s="379">
        <v>111.60779715389234</v>
      </c>
      <c r="G146" s="526">
        <v>112.87994610042698</v>
      </c>
      <c r="H146" s="384"/>
      <c r="I146" s="379">
        <v>371.24809140167105</v>
      </c>
      <c r="J146" s="526">
        <v>368.57527256135796</v>
      </c>
      <c r="K146" s="384"/>
      <c r="L146" s="379">
        <v>212.97766973505313</v>
      </c>
      <c r="M146" s="526">
        <v>226.4034459048444</v>
      </c>
      <c r="N146" s="384"/>
      <c r="O146" s="379">
        <v>257.80997956671348</v>
      </c>
      <c r="P146" s="526">
        <v>258.16868843147819</v>
      </c>
      <c r="Q146" s="384"/>
      <c r="R146" s="379">
        <v>3000</v>
      </c>
      <c r="S146" s="526">
        <v>2800</v>
      </c>
      <c r="T146" s="384"/>
      <c r="U146" s="384">
        <v>401.15648775613846</v>
      </c>
      <c r="V146" s="243">
        <v>451.76050220587291</v>
      </c>
      <c r="W146" s="373"/>
      <c r="X146" s="379">
        <v>171.82591543531365</v>
      </c>
      <c r="Y146" s="526">
        <v>163.77319952612012</v>
      </c>
      <c r="Z146" s="384"/>
      <c r="AA146" s="379">
        <v>301.36962930129221</v>
      </c>
      <c r="AB146" s="526">
        <v>302.11976240541611</v>
      </c>
      <c r="AC146" s="379"/>
      <c r="AD146" s="385">
        <v>2554</v>
      </c>
      <c r="AE146" s="706">
        <v>2668</v>
      </c>
    </row>
    <row r="147" spans="1:31" s="73" customFormat="1">
      <c r="A147" s="246">
        <v>43646</v>
      </c>
      <c r="B147" s="247"/>
      <c r="C147" s="379">
        <v>182.35204094608576</v>
      </c>
      <c r="D147" s="526">
        <v>179.6956865543861</v>
      </c>
      <c r="E147" s="379"/>
      <c r="F147" s="379">
        <v>111.22764351095273</v>
      </c>
      <c r="G147" s="526">
        <v>113.92426565877862</v>
      </c>
      <c r="H147" s="384"/>
      <c r="I147" s="379">
        <v>371.24809140167105</v>
      </c>
      <c r="J147" s="526">
        <v>368.57527256135796</v>
      </c>
      <c r="K147" s="384"/>
      <c r="L147" s="379">
        <v>213.84218648157193</v>
      </c>
      <c r="M147" s="526">
        <v>228.46921663947239</v>
      </c>
      <c r="N147" s="384"/>
      <c r="O147" s="379">
        <v>260.25799904517726</v>
      </c>
      <c r="P147" s="526">
        <v>259.74002679514899</v>
      </c>
      <c r="Q147" s="384"/>
      <c r="R147" s="379">
        <v>3000</v>
      </c>
      <c r="S147" s="526">
        <v>2800</v>
      </c>
      <c r="T147" s="384"/>
      <c r="U147" s="384">
        <v>401.15473119924519</v>
      </c>
      <c r="V147" s="243">
        <v>451.72307131009381</v>
      </c>
      <c r="W147" s="373"/>
      <c r="X147" s="379">
        <v>172.58976670545749</v>
      </c>
      <c r="Y147" s="526">
        <v>164.29104796382973</v>
      </c>
      <c r="Z147" s="384"/>
      <c r="AA147" s="379">
        <v>301.31428787976427</v>
      </c>
      <c r="AB147" s="526">
        <v>303.59189513139938</v>
      </c>
      <c r="AC147" s="379"/>
      <c r="AD147" s="385">
        <v>2552</v>
      </c>
      <c r="AE147" s="706">
        <v>2666</v>
      </c>
    </row>
    <row r="148" spans="1:31" s="73" customFormat="1">
      <c r="A148" s="246">
        <v>43677</v>
      </c>
      <c r="B148" s="247"/>
      <c r="C148" s="379">
        <v>173.93872589924902</v>
      </c>
      <c r="D148" s="526">
        <v>168.35030589798214</v>
      </c>
      <c r="E148" s="379"/>
      <c r="F148" s="379">
        <v>114.50103008199463</v>
      </c>
      <c r="G148" s="526">
        <v>116.21870598064353</v>
      </c>
      <c r="H148" s="384"/>
      <c r="I148" s="379">
        <v>371.24809140167105</v>
      </c>
      <c r="J148" s="526">
        <v>368.57527256135796</v>
      </c>
      <c r="K148" s="384"/>
      <c r="L148" s="379">
        <v>211.62730691822165</v>
      </c>
      <c r="M148" s="526">
        <v>226.52565064401668</v>
      </c>
      <c r="N148" s="384"/>
      <c r="O148" s="379">
        <v>261.09829008472667</v>
      </c>
      <c r="P148" s="526">
        <v>260.70776032504398</v>
      </c>
      <c r="Q148" s="384"/>
      <c r="R148" s="379">
        <v>3000</v>
      </c>
      <c r="S148" s="526">
        <v>2800</v>
      </c>
      <c r="T148" s="384"/>
      <c r="U148" s="384">
        <v>401.15885327865851</v>
      </c>
      <c r="V148" s="243">
        <v>451.72484438866945</v>
      </c>
      <c r="W148" s="373"/>
      <c r="X148" s="379">
        <v>171.19233097946235</v>
      </c>
      <c r="Y148" s="526">
        <v>165.22752439985558</v>
      </c>
      <c r="Z148" s="384"/>
      <c r="AA148" s="379">
        <v>303.38252259024097</v>
      </c>
      <c r="AB148" s="526">
        <v>303.91614055985377</v>
      </c>
      <c r="AC148" s="379"/>
      <c r="AD148" s="385">
        <v>2550</v>
      </c>
      <c r="AE148" s="706">
        <v>2664</v>
      </c>
    </row>
    <row r="149" spans="1:31" s="73" customFormat="1">
      <c r="A149" s="246">
        <v>43708</v>
      </c>
      <c r="B149" s="247"/>
      <c r="C149" s="379">
        <v>171.6597997962576</v>
      </c>
      <c r="D149" s="526">
        <v>167.12667679614472</v>
      </c>
      <c r="E149" s="379"/>
      <c r="F149" s="379">
        <v>113.12554841755919</v>
      </c>
      <c r="G149" s="526">
        <v>115.24030467396723</v>
      </c>
      <c r="H149" s="384"/>
      <c r="I149" s="379">
        <v>371.24809140167105</v>
      </c>
      <c r="J149" s="526">
        <v>368.57527256135796</v>
      </c>
      <c r="K149" s="384"/>
      <c r="L149" s="379">
        <v>205.34720287296997</v>
      </c>
      <c r="M149" s="526">
        <v>218.40709098770378</v>
      </c>
      <c r="N149" s="384"/>
      <c r="O149" s="379">
        <v>254.66672275032056</v>
      </c>
      <c r="P149" s="526">
        <v>254.52401534675641</v>
      </c>
      <c r="Q149" s="384"/>
      <c r="R149" s="379">
        <v>3000</v>
      </c>
      <c r="S149" s="526">
        <v>2800</v>
      </c>
      <c r="T149" s="384"/>
      <c r="U149" s="384">
        <v>401.1561350037166</v>
      </c>
      <c r="V149" s="243">
        <v>451.75924999106098</v>
      </c>
      <c r="W149" s="373"/>
      <c r="X149" s="379">
        <v>169.38340611172546</v>
      </c>
      <c r="Y149" s="526">
        <v>166.34043132831192</v>
      </c>
      <c r="Z149" s="384"/>
      <c r="AA149" s="379">
        <v>304.75772161853143</v>
      </c>
      <c r="AB149" s="526">
        <v>304.05046944625946</v>
      </c>
      <c r="AC149" s="379"/>
      <c r="AD149" s="385">
        <v>2548</v>
      </c>
      <c r="AE149" s="706">
        <v>2662</v>
      </c>
    </row>
    <row r="150" spans="1:31" s="73" customFormat="1">
      <c r="A150" s="246">
        <v>43738</v>
      </c>
      <c r="B150" s="247"/>
      <c r="C150" s="379">
        <v>171.68389639209946</v>
      </c>
      <c r="D150" s="526">
        <v>168.5698285225113</v>
      </c>
      <c r="E150" s="379"/>
      <c r="F150" s="379">
        <v>108.34872413123392</v>
      </c>
      <c r="G150" s="526">
        <v>115.90749422479514</v>
      </c>
      <c r="H150" s="384"/>
      <c r="I150" s="379">
        <v>371.24809140167105</v>
      </c>
      <c r="J150" s="526">
        <v>368.57527256135796</v>
      </c>
      <c r="K150" s="384"/>
      <c r="L150" s="379">
        <v>198.04128563314077</v>
      </c>
      <c r="M150" s="526">
        <v>210.65597105558797</v>
      </c>
      <c r="N150" s="384"/>
      <c r="O150" s="379">
        <v>248.50641344782429</v>
      </c>
      <c r="P150" s="526">
        <v>249.51563823489698</v>
      </c>
      <c r="Q150" s="384"/>
      <c r="R150" s="379">
        <v>3000</v>
      </c>
      <c r="S150" s="526">
        <v>2800</v>
      </c>
      <c r="T150" s="384"/>
      <c r="U150" s="384">
        <v>401.15609155932987</v>
      </c>
      <c r="V150" s="243">
        <v>451.73006809109836</v>
      </c>
      <c r="W150" s="373"/>
      <c r="X150" s="379">
        <v>168.65158479269854</v>
      </c>
      <c r="Y150" s="526">
        <v>167.381889888958</v>
      </c>
      <c r="Z150" s="384"/>
      <c r="AA150" s="379">
        <v>308.03921340881988</v>
      </c>
      <c r="AB150" s="526">
        <v>309.2472966914404</v>
      </c>
      <c r="AC150" s="379"/>
      <c r="AD150" s="385">
        <v>2546</v>
      </c>
      <c r="AE150" s="706">
        <v>2660</v>
      </c>
    </row>
    <row r="151" spans="1:31" s="73" customFormat="1">
      <c r="A151" s="246">
        <v>43769</v>
      </c>
      <c r="B151" s="247"/>
      <c r="C151" s="379">
        <v>171.02297082248171</v>
      </c>
      <c r="D151" s="526">
        <v>166.863890952096</v>
      </c>
      <c r="E151" s="379"/>
      <c r="F151" s="379">
        <v>109.64199368317784</v>
      </c>
      <c r="G151" s="526">
        <v>115.63631321219383</v>
      </c>
      <c r="H151" s="384"/>
      <c r="I151" s="379">
        <v>371.24809140167105</v>
      </c>
      <c r="J151" s="526">
        <v>368.57527256135796</v>
      </c>
      <c r="K151" s="384"/>
      <c r="L151" s="379">
        <v>196.93135077009993</v>
      </c>
      <c r="M151" s="526">
        <v>210.19693447686097</v>
      </c>
      <c r="N151" s="384"/>
      <c r="O151" s="379">
        <v>248.35945144329872</v>
      </c>
      <c r="P151" s="526">
        <v>251.06262339037903</v>
      </c>
      <c r="Q151" s="384"/>
      <c r="R151" s="379">
        <v>3000</v>
      </c>
      <c r="S151" s="526">
        <v>2800</v>
      </c>
      <c r="T151" s="384"/>
      <c r="U151" s="384">
        <v>401.15854326624276</v>
      </c>
      <c r="V151" s="243">
        <v>451.74046520616332</v>
      </c>
      <c r="W151" s="373"/>
      <c r="X151" s="379">
        <v>162.86499434009252</v>
      </c>
      <c r="Y151" s="526">
        <v>167.61130728213058</v>
      </c>
      <c r="Z151" s="384"/>
      <c r="AA151" s="379">
        <v>303.10413955605958</v>
      </c>
      <c r="AB151" s="526">
        <v>304.56136837803723</v>
      </c>
      <c r="AC151" s="379"/>
      <c r="AD151" s="385">
        <v>2544</v>
      </c>
      <c r="AE151" s="706">
        <v>2658</v>
      </c>
    </row>
    <row r="152" spans="1:31" s="73" customFormat="1">
      <c r="A152" s="246">
        <v>43799</v>
      </c>
      <c r="B152" s="247"/>
      <c r="C152" s="379">
        <v>170.81242774418811</v>
      </c>
      <c r="D152" s="526">
        <v>163.86041743498063</v>
      </c>
      <c r="E152" s="379"/>
      <c r="F152" s="379">
        <v>114.97471028926435</v>
      </c>
      <c r="G152" s="526">
        <v>116.53556794063263</v>
      </c>
      <c r="H152" s="384"/>
      <c r="I152" s="379">
        <v>371.24809140167105</v>
      </c>
      <c r="J152" s="526">
        <v>368.57527256135796</v>
      </c>
      <c r="K152" s="384"/>
      <c r="L152" s="379">
        <v>195.03049065373065</v>
      </c>
      <c r="M152" s="526">
        <v>209.2846998124468</v>
      </c>
      <c r="N152" s="384"/>
      <c r="O152" s="379">
        <v>250.76977170789215</v>
      </c>
      <c r="P152" s="526">
        <v>253.65479540459972</v>
      </c>
      <c r="Q152" s="384"/>
      <c r="R152" s="379">
        <v>3000</v>
      </c>
      <c r="S152" s="526">
        <v>2800</v>
      </c>
      <c r="T152" s="384"/>
      <c r="U152" s="384">
        <v>401.15633511716624</v>
      </c>
      <c r="V152" s="243">
        <v>451.75695961923265</v>
      </c>
      <c r="W152" s="373"/>
      <c r="X152" s="379">
        <v>164.8395792098971</v>
      </c>
      <c r="Y152" s="526">
        <v>166.33040815296548</v>
      </c>
      <c r="Z152" s="384"/>
      <c r="AA152" s="379">
        <v>302.84797852171266</v>
      </c>
      <c r="AB152" s="526">
        <v>303.34984164192622</v>
      </c>
      <c r="AC152" s="379"/>
      <c r="AD152" s="385">
        <v>2542</v>
      </c>
      <c r="AE152" s="706">
        <v>2656</v>
      </c>
    </row>
    <row r="153" spans="1:31" s="73" customFormat="1">
      <c r="A153" s="246">
        <v>43830</v>
      </c>
      <c r="B153" s="247"/>
      <c r="C153" s="379">
        <v>169.3243698797092</v>
      </c>
      <c r="D153" s="526">
        <v>167.26090546728935</v>
      </c>
      <c r="E153" s="379"/>
      <c r="F153" s="379">
        <v>112.7703481959785</v>
      </c>
      <c r="G153" s="526">
        <v>114.5758831310719</v>
      </c>
      <c r="H153" s="384"/>
      <c r="I153" s="379">
        <v>371.24809140167105</v>
      </c>
      <c r="J153" s="526">
        <v>368.57527256135796</v>
      </c>
      <c r="K153" s="384"/>
      <c r="L153" s="379">
        <v>196.65774354669682</v>
      </c>
      <c r="M153" s="526">
        <v>210.41589875335202</v>
      </c>
      <c r="N153" s="384"/>
      <c r="O153" s="379">
        <v>248.38848286767811</v>
      </c>
      <c r="P153" s="526">
        <v>250.89973166028778</v>
      </c>
      <c r="Q153" s="384"/>
      <c r="R153" s="379">
        <v>3000</v>
      </c>
      <c r="S153" s="526">
        <v>2800</v>
      </c>
      <c r="T153" s="384"/>
      <c r="U153" s="384">
        <v>401.15698272540533</v>
      </c>
      <c r="V153" s="243">
        <v>451.73539883340067</v>
      </c>
      <c r="W153" s="373"/>
      <c r="X153" s="379">
        <v>165.06370606797469</v>
      </c>
      <c r="Y153" s="526">
        <v>164.2471318977517</v>
      </c>
      <c r="Z153" s="384"/>
      <c r="AA153" s="379">
        <v>301.02712277248156</v>
      </c>
      <c r="AB153" s="526">
        <v>302.51813272736695</v>
      </c>
      <c r="AC153" s="379"/>
      <c r="AD153" s="385">
        <v>2540</v>
      </c>
      <c r="AE153" s="706">
        <v>2654</v>
      </c>
    </row>
    <row r="154" spans="1:31" s="73" customFormat="1">
      <c r="A154" s="246">
        <v>43861</v>
      </c>
      <c r="B154" s="247"/>
      <c r="C154" s="379">
        <v>172.08765550108018</v>
      </c>
      <c r="D154" s="526">
        <v>174.01978927320943</v>
      </c>
      <c r="E154" s="379"/>
      <c r="F154" s="379">
        <v>115.00303344315961</v>
      </c>
      <c r="G154" s="526">
        <v>117.50314275569404</v>
      </c>
      <c r="H154" s="384"/>
      <c r="I154" s="379">
        <v>371.24809140167105</v>
      </c>
      <c r="J154" s="526">
        <v>368.57527256135796</v>
      </c>
      <c r="K154" s="384"/>
      <c r="L154" s="379">
        <v>206.1852898288482</v>
      </c>
      <c r="M154" s="526">
        <v>218.30697101683509</v>
      </c>
      <c r="N154" s="384"/>
      <c r="O154" s="379">
        <v>254.68103820949653</v>
      </c>
      <c r="P154" s="526">
        <v>255.16145200137044</v>
      </c>
      <c r="Q154" s="384"/>
      <c r="R154" s="379">
        <v>3000</v>
      </c>
      <c r="S154" s="526">
        <v>2800</v>
      </c>
      <c r="T154" s="384"/>
      <c r="U154" s="384">
        <v>401.15817600361117</v>
      </c>
      <c r="V154" s="243">
        <v>451.74680156787377</v>
      </c>
      <c r="W154" s="373"/>
      <c r="X154" s="379">
        <v>165.56148163161967</v>
      </c>
      <c r="Y154" s="526">
        <v>165.62189317403261</v>
      </c>
      <c r="Z154" s="384"/>
      <c r="AA154" s="379">
        <v>302.30304808745149</v>
      </c>
      <c r="AB154" s="526">
        <v>305.05458366585725</v>
      </c>
      <c r="AC154" s="379"/>
      <c r="AD154" s="385">
        <v>2538</v>
      </c>
      <c r="AE154" s="706">
        <v>2652</v>
      </c>
    </row>
    <row r="155" spans="1:31" s="73" customFormat="1">
      <c r="A155" s="246">
        <v>43890</v>
      </c>
      <c r="B155" s="247"/>
      <c r="C155" s="379">
        <v>170.92239810824168</v>
      </c>
      <c r="D155" s="526">
        <v>175.2269508252497</v>
      </c>
      <c r="E155" s="379"/>
      <c r="F155" s="379">
        <v>113.44597983706385</v>
      </c>
      <c r="G155" s="526">
        <v>115.44635844119999</v>
      </c>
      <c r="H155" s="384"/>
      <c r="I155" s="379">
        <v>371.24809140167105</v>
      </c>
      <c r="J155" s="526">
        <v>368.57527256135796</v>
      </c>
      <c r="K155" s="384"/>
      <c r="L155" s="379">
        <v>206.14610338567815</v>
      </c>
      <c r="M155" s="526">
        <v>221.61432749501282</v>
      </c>
      <c r="N155" s="384"/>
      <c r="O155" s="379">
        <v>252.16290327981511</v>
      </c>
      <c r="P155" s="526">
        <v>253.34971371559413</v>
      </c>
      <c r="Q155" s="384"/>
      <c r="R155" s="379">
        <v>3000</v>
      </c>
      <c r="S155" s="526">
        <v>2800</v>
      </c>
      <c r="T155" s="384"/>
      <c r="U155" s="384">
        <v>401.15654139133056</v>
      </c>
      <c r="V155" s="243">
        <v>451.75181923933724</v>
      </c>
      <c r="W155" s="373"/>
      <c r="X155" s="379">
        <v>165.76888425122499</v>
      </c>
      <c r="Y155" s="526">
        <v>162.28679523189217</v>
      </c>
      <c r="Z155" s="384"/>
      <c r="AA155" s="379">
        <v>301.74942421257657</v>
      </c>
      <c r="AB155" s="526">
        <v>303.00215150957365</v>
      </c>
      <c r="AC155" s="379"/>
      <c r="AD155" s="385">
        <v>2536</v>
      </c>
      <c r="AE155" s="706">
        <v>2650</v>
      </c>
    </row>
    <row r="156" spans="1:31" s="73" customFormat="1">
      <c r="A156" s="246">
        <v>43921</v>
      </c>
      <c r="B156" s="247"/>
      <c r="C156" s="379">
        <v>169.00983106725755</v>
      </c>
      <c r="D156" s="526">
        <v>176.45835605984175</v>
      </c>
      <c r="E156" s="379"/>
      <c r="F156" s="379">
        <v>116.03837909838303</v>
      </c>
      <c r="G156" s="526">
        <v>118.68346100140519</v>
      </c>
      <c r="H156" s="384"/>
      <c r="I156" s="379">
        <v>371.24809140167105</v>
      </c>
      <c r="J156" s="526">
        <v>368.57527256135796</v>
      </c>
      <c r="K156" s="384"/>
      <c r="L156" s="379">
        <v>209.05530720629395</v>
      </c>
      <c r="M156" s="526">
        <v>225.31340736351871</v>
      </c>
      <c r="N156" s="384"/>
      <c r="O156" s="379">
        <v>254.22227908515458</v>
      </c>
      <c r="P156" s="526">
        <v>254.54529407502099</v>
      </c>
      <c r="Q156" s="384"/>
      <c r="R156" s="379">
        <v>3000</v>
      </c>
      <c r="S156" s="526">
        <v>2800</v>
      </c>
      <c r="T156" s="384"/>
      <c r="U156" s="384">
        <v>401.15735348545735</v>
      </c>
      <c r="V156" s="243">
        <v>451.73741062111503</v>
      </c>
      <c r="W156" s="373"/>
      <c r="X156" s="379">
        <v>167.35968504303287</v>
      </c>
      <c r="Y156" s="526">
        <v>163.33008261951721</v>
      </c>
      <c r="Z156" s="384"/>
      <c r="AA156" s="379">
        <v>301.56973124893659</v>
      </c>
      <c r="AB156" s="526">
        <v>303.33138588696386</v>
      </c>
      <c r="AC156" s="379"/>
      <c r="AD156" s="385">
        <v>2534</v>
      </c>
      <c r="AE156" s="706">
        <v>2648</v>
      </c>
    </row>
    <row r="157" spans="1:31" s="73" customFormat="1">
      <c r="A157" s="246">
        <v>43951</v>
      </c>
      <c r="B157" s="247"/>
      <c r="C157" s="379">
        <v>173.14455060084248</v>
      </c>
      <c r="D157" s="526">
        <v>181.03430426501387</v>
      </c>
      <c r="E157" s="379"/>
      <c r="F157" s="379">
        <v>116.81795232458325</v>
      </c>
      <c r="G157" s="526">
        <v>117.05736758641427</v>
      </c>
      <c r="H157" s="384"/>
      <c r="I157" s="379">
        <v>371.24809140167105</v>
      </c>
      <c r="J157" s="526">
        <v>368.57527256135796</v>
      </c>
      <c r="K157" s="384"/>
      <c r="L157" s="379">
        <v>212.11507467666755</v>
      </c>
      <c r="M157" s="526">
        <v>225.49529836807821</v>
      </c>
      <c r="N157" s="384"/>
      <c r="O157" s="379">
        <v>254.8998741730569</v>
      </c>
      <c r="P157" s="526">
        <v>255.03979764533756</v>
      </c>
      <c r="Q157" s="384"/>
      <c r="R157" s="379">
        <v>3000</v>
      </c>
      <c r="S157" s="526">
        <v>2800</v>
      </c>
      <c r="T157" s="384"/>
      <c r="U157" s="384">
        <v>401.15775539837358</v>
      </c>
      <c r="V157" s="243">
        <v>451.74737912394778</v>
      </c>
      <c r="W157" s="373"/>
      <c r="X157" s="379">
        <v>170.55550140685619</v>
      </c>
      <c r="Y157" s="526">
        <v>163.41746819341992</v>
      </c>
      <c r="Z157" s="384"/>
      <c r="AA157" s="379">
        <v>304.3276939642364</v>
      </c>
      <c r="AB157" s="526">
        <v>305.50260033954004</v>
      </c>
      <c r="AC157" s="379"/>
      <c r="AD157" s="385">
        <v>2532</v>
      </c>
      <c r="AE157" s="706">
        <v>2646</v>
      </c>
    </row>
    <row r="158" spans="1:31" s="73" customFormat="1">
      <c r="A158" s="246">
        <v>43982</v>
      </c>
      <c r="B158" s="247"/>
      <c r="C158" s="379">
        <v>177.01182886537265</v>
      </c>
      <c r="D158" s="526">
        <v>182.23084769972425</v>
      </c>
      <c r="E158" s="379"/>
      <c r="F158" s="379">
        <v>111.60543310566898</v>
      </c>
      <c r="G158" s="526">
        <v>112.84262628242739</v>
      </c>
      <c r="H158" s="384"/>
      <c r="I158" s="379">
        <v>371.24809140167105</v>
      </c>
      <c r="J158" s="526">
        <v>368.57527256135796</v>
      </c>
      <c r="K158" s="384"/>
      <c r="L158" s="379">
        <v>215.28545078914325</v>
      </c>
      <c r="M158" s="526">
        <v>227.15547802237606</v>
      </c>
      <c r="N158" s="384"/>
      <c r="O158" s="379">
        <v>257.80921781819018</v>
      </c>
      <c r="P158" s="526">
        <v>258.16877666590182</v>
      </c>
      <c r="Q158" s="384"/>
      <c r="R158" s="379">
        <v>3000</v>
      </c>
      <c r="S158" s="526">
        <v>2800</v>
      </c>
      <c r="T158" s="384"/>
      <c r="U158" s="384">
        <v>401.15667754557825</v>
      </c>
      <c r="V158" s="243">
        <v>451.74679839498907</v>
      </c>
      <c r="W158" s="373"/>
      <c r="X158" s="379">
        <v>171.82593082746058</v>
      </c>
      <c r="Y158" s="526">
        <v>164.13431358708235</v>
      </c>
      <c r="Z158" s="384"/>
      <c r="AA158" s="379">
        <v>301.38833674102921</v>
      </c>
      <c r="AB158" s="526">
        <v>302.15174780221713</v>
      </c>
      <c r="AC158" s="379"/>
      <c r="AD158" s="385">
        <v>2530</v>
      </c>
      <c r="AE158" s="706">
        <v>2644</v>
      </c>
    </row>
    <row r="159" spans="1:31" s="73" customFormat="1">
      <c r="A159" s="246">
        <v>44012</v>
      </c>
      <c r="B159" s="247"/>
      <c r="C159" s="379">
        <v>182.35179469015782</v>
      </c>
      <c r="D159" s="526">
        <v>179.69568332853851</v>
      </c>
      <c r="E159" s="379"/>
      <c r="F159" s="379">
        <v>111.22558393497229</v>
      </c>
      <c r="G159" s="526">
        <v>113.890552767234</v>
      </c>
      <c r="H159" s="384"/>
      <c r="I159" s="379">
        <v>371.24809140167105</v>
      </c>
      <c r="J159" s="526">
        <v>368.57527256135796</v>
      </c>
      <c r="K159" s="384"/>
      <c r="L159" s="379">
        <v>216.14280926268637</v>
      </c>
      <c r="M159" s="526">
        <v>229.19863778138884</v>
      </c>
      <c r="N159" s="384"/>
      <c r="O159" s="379">
        <v>260.26245756232669</v>
      </c>
      <c r="P159" s="526">
        <v>259.73130369399047</v>
      </c>
      <c r="Q159" s="384"/>
      <c r="R159" s="379">
        <v>3000</v>
      </c>
      <c r="S159" s="526">
        <v>2800</v>
      </c>
      <c r="T159" s="384"/>
      <c r="U159" s="384">
        <v>401.15743127789699</v>
      </c>
      <c r="V159" s="243">
        <v>451.73855841672685</v>
      </c>
      <c r="W159" s="373"/>
      <c r="X159" s="379">
        <v>172.58978004360773</v>
      </c>
      <c r="Y159" s="526">
        <v>164.59557219968383</v>
      </c>
      <c r="Z159" s="384"/>
      <c r="AA159" s="379">
        <v>301.33068022379501</v>
      </c>
      <c r="AB159" s="526">
        <v>303.62046982292378</v>
      </c>
      <c r="AC159" s="379"/>
      <c r="AD159" s="385">
        <v>2528</v>
      </c>
      <c r="AE159" s="706">
        <v>2642</v>
      </c>
    </row>
    <row r="160" spans="1:31" s="73" customFormat="1">
      <c r="A160" s="246">
        <v>44043</v>
      </c>
      <c r="B160" s="247"/>
      <c r="C160" s="379">
        <v>173.93851783235314</v>
      </c>
      <c r="D160" s="526">
        <v>168.35030351351949</v>
      </c>
      <c r="E160" s="379"/>
      <c r="F160" s="379">
        <v>114.49923576444336</v>
      </c>
      <c r="G160" s="526">
        <v>116.18825141304883</v>
      </c>
      <c r="H160" s="384"/>
      <c r="I160" s="379">
        <v>371.24809140167105</v>
      </c>
      <c r="J160" s="526">
        <v>368.57527256135796</v>
      </c>
      <c r="K160" s="384"/>
      <c r="L160" s="379">
        <v>213.89462955577366</v>
      </c>
      <c r="M160" s="526">
        <v>227.23314064327496</v>
      </c>
      <c r="N160" s="384"/>
      <c r="O160" s="379">
        <v>261.09400039592333</v>
      </c>
      <c r="P160" s="526">
        <v>260.69755076043162</v>
      </c>
      <c r="Q160" s="384"/>
      <c r="R160" s="379">
        <v>3000</v>
      </c>
      <c r="S160" s="526">
        <v>2800</v>
      </c>
      <c r="T160" s="384"/>
      <c r="U160" s="384">
        <v>401.15742067535695</v>
      </c>
      <c r="V160" s="243">
        <v>451.74642862477049</v>
      </c>
      <c r="W160" s="373"/>
      <c r="X160" s="379">
        <v>171.19234253771037</v>
      </c>
      <c r="Y160" s="526">
        <v>165.47078301586026</v>
      </c>
      <c r="Z160" s="384"/>
      <c r="AA160" s="379">
        <v>303.39674446207636</v>
      </c>
      <c r="AB160" s="526">
        <v>303.94149426878784</v>
      </c>
      <c r="AC160" s="379"/>
      <c r="AD160" s="385">
        <v>2526</v>
      </c>
      <c r="AE160" s="706">
        <v>2640</v>
      </c>
    </row>
    <row r="161" spans="1:31" s="73" customFormat="1">
      <c r="A161" s="246">
        <v>44074</v>
      </c>
      <c r="B161" s="247"/>
      <c r="C161" s="379">
        <v>171.65962399609103</v>
      </c>
      <c r="D161" s="526">
        <v>167.12667503361197</v>
      </c>
      <c r="E161" s="379"/>
      <c r="F161" s="379">
        <v>113.12398519507778</v>
      </c>
      <c r="G161" s="526">
        <v>115.21279351573861</v>
      </c>
      <c r="H161" s="384"/>
      <c r="I161" s="379">
        <v>371.24809140167105</v>
      </c>
      <c r="J161" s="526">
        <v>368.57527256135796</v>
      </c>
      <c r="K161" s="384"/>
      <c r="L161" s="379">
        <v>207.55721621160777</v>
      </c>
      <c r="M161" s="526">
        <v>219.09330923706165</v>
      </c>
      <c r="N161" s="384"/>
      <c r="O161" s="379">
        <v>254.66836237987752</v>
      </c>
      <c r="P161" s="526">
        <v>254.52481472999085</v>
      </c>
      <c r="Q161" s="384"/>
      <c r="R161" s="379">
        <v>3000</v>
      </c>
      <c r="S161" s="526">
        <v>2800</v>
      </c>
      <c r="T161" s="384"/>
      <c r="U161" s="384">
        <v>401.15680326437217</v>
      </c>
      <c r="V161" s="243">
        <v>451.74380124584883</v>
      </c>
      <c r="W161" s="373"/>
      <c r="X161" s="379">
        <v>169.38341612758933</v>
      </c>
      <c r="Y161" s="526">
        <v>166.52207771710871</v>
      </c>
      <c r="Z161" s="384"/>
      <c r="AA161" s="379">
        <v>304.76992949134757</v>
      </c>
      <c r="AB161" s="526">
        <v>304.07277508890712</v>
      </c>
      <c r="AC161" s="379"/>
      <c r="AD161" s="385">
        <v>2524</v>
      </c>
      <c r="AE161" s="706">
        <v>2638</v>
      </c>
    </row>
    <row r="162" spans="1:31" s="73" customFormat="1">
      <c r="A162" s="246">
        <v>44104</v>
      </c>
      <c r="B162" s="247"/>
      <c r="C162" s="379">
        <v>171.68374785478196</v>
      </c>
      <c r="D162" s="526">
        <v>168.56982721969294</v>
      </c>
      <c r="E162" s="379"/>
      <c r="F162" s="379">
        <v>108.34736224045564</v>
      </c>
      <c r="G162" s="526">
        <v>115.88264199674616</v>
      </c>
      <c r="H162" s="384"/>
      <c r="I162" s="379">
        <v>371.24809140167105</v>
      </c>
      <c r="J162" s="526">
        <v>368.57527256135796</v>
      </c>
      <c r="K162" s="384"/>
      <c r="L162" s="379">
        <v>200.17224714748875</v>
      </c>
      <c r="M162" s="526">
        <v>211.32155712216903</v>
      </c>
      <c r="N162" s="384"/>
      <c r="O162" s="379">
        <v>248.50806021443856</v>
      </c>
      <c r="P162" s="526">
        <v>249.50694938727446</v>
      </c>
      <c r="Q162" s="384"/>
      <c r="R162" s="379">
        <v>3000</v>
      </c>
      <c r="S162" s="526">
        <v>2800</v>
      </c>
      <c r="T162" s="384"/>
      <c r="U162" s="384">
        <v>401.1574113878342</v>
      </c>
      <c r="V162" s="243">
        <v>451.74003272909579</v>
      </c>
      <c r="W162" s="373"/>
      <c r="X162" s="379">
        <v>168.65159347200088</v>
      </c>
      <c r="Y162" s="526">
        <v>167.50501194248469</v>
      </c>
      <c r="Z162" s="384"/>
      <c r="AA162" s="379">
        <v>308.04957031989011</v>
      </c>
      <c r="AB162" s="526">
        <v>309.26677542892401</v>
      </c>
      <c r="AC162" s="379"/>
      <c r="AD162" s="385">
        <v>2522</v>
      </c>
      <c r="AE162" s="706">
        <v>2636</v>
      </c>
    </row>
    <row r="163" spans="1:31" s="73" customFormat="1">
      <c r="A163" s="246">
        <v>44135</v>
      </c>
      <c r="B163" s="247"/>
      <c r="C163" s="379">
        <v>171.022845320128</v>
      </c>
      <c r="D163" s="526">
        <v>166.86388998908654</v>
      </c>
      <c r="E163" s="379"/>
      <c r="F163" s="379">
        <v>109.64080719404144</v>
      </c>
      <c r="G163" s="526">
        <v>115.61386293137969</v>
      </c>
      <c r="H163" s="384"/>
      <c r="I163" s="379">
        <v>371.24809140167105</v>
      </c>
      <c r="J163" s="526">
        <v>368.57527256135796</v>
      </c>
      <c r="K163" s="384"/>
      <c r="L163" s="379">
        <v>198.96388404385121</v>
      </c>
      <c r="M163" s="526">
        <v>210.84250869824226</v>
      </c>
      <c r="N163" s="384"/>
      <c r="O163" s="379">
        <v>248.35641914421865</v>
      </c>
      <c r="P163" s="526">
        <v>251.05823331356436</v>
      </c>
      <c r="Q163" s="384"/>
      <c r="R163" s="379">
        <v>3000</v>
      </c>
      <c r="S163" s="526">
        <v>2800</v>
      </c>
      <c r="T163" s="384"/>
      <c r="U163" s="384">
        <v>401.15722889841607</v>
      </c>
      <c r="V163" s="243">
        <v>451.74568761189352</v>
      </c>
      <c r="W163" s="373"/>
      <c r="X163" s="379">
        <v>162.86500186119008</v>
      </c>
      <c r="Y163" s="526">
        <v>167.68153465071191</v>
      </c>
      <c r="Z163" s="384"/>
      <c r="AA163" s="379">
        <v>303.11281100090378</v>
      </c>
      <c r="AB163" s="526">
        <v>304.57825457021664</v>
      </c>
      <c r="AC163" s="379"/>
      <c r="AD163" s="385">
        <v>2520</v>
      </c>
      <c r="AE163" s="706">
        <v>2634</v>
      </c>
    </row>
    <row r="164" spans="1:31" s="73" customFormat="1">
      <c r="A164" s="246">
        <v>44165</v>
      </c>
      <c r="B164" s="247"/>
      <c r="C164" s="379">
        <v>170.81232170456755</v>
      </c>
      <c r="D164" s="526">
        <v>163.86041672314909</v>
      </c>
      <c r="E164" s="379"/>
      <c r="F164" s="379">
        <v>114.97367661131217</v>
      </c>
      <c r="G164" s="526">
        <v>116.51528746102558</v>
      </c>
      <c r="H164" s="384"/>
      <c r="I164" s="379">
        <v>371.24809140167105</v>
      </c>
      <c r="J164" s="526">
        <v>368.57527256135796</v>
      </c>
      <c r="K164" s="384"/>
      <c r="L164" s="379">
        <v>196.94765070417392</v>
      </c>
      <c r="M164" s="526">
        <v>209.91086387482403</v>
      </c>
      <c r="N164" s="384"/>
      <c r="O164" s="379">
        <v>250.77208961326679</v>
      </c>
      <c r="P164" s="526">
        <v>253.65445178947039</v>
      </c>
      <c r="Q164" s="384"/>
      <c r="R164" s="379">
        <v>3000</v>
      </c>
      <c r="S164" s="526">
        <v>2800</v>
      </c>
      <c r="T164" s="384"/>
      <c r="U164" s="384">
        <v>401.15693730998754</v>
      </c>
      <c r="V164" s="243">
        <v>451.74269717826041</v>
      </c>
      <c r="W164" s="373"/>
      <c r="X164" s="379">
        <v>164.83958572734588</v>
      </c>
      <c r="Y164" s="526">
        <v>166.35506905176081</v>
      </c>
      <c r="Z164" s="384"/>
      <c r="AA164" s="379">
        <v>302.85512892841041</v>
      </c>
      <c r="AB164" s="526">
        <v>303.36434788828853</v>
      </c>
      <c r="AC164" s="379"/>
      <c r="AD164" s="385">
        <v>2518</v>
      </c>
      <c r="AE164" s="706">
        <v>2632</v>
      </c>
    </row>
    <row r="165" spans="1:31" s="73" customFormat="1">
      <c r="A165" s="246">
        <v>44196</v>
      </c>
      <c r="B165" s="247"/>
      <c r="C165" s="379">
        <v>169.32428028456778</v>
      </c>
      <c r="D165" s="526">
        <v>167.26090494112199</v>
      </c>
      <c r="E165" s="379"/>
      <c r="F165" s="379">
        <v>112.76944764823975</v>
      </c>
      <c r="G165" s="526">
        <v>114.55756274298187</v>
      </c>
      <c r="H165" s="384"/>
      <c r="I165" s="379">
        <v>371.24809140167105</v>
      </c>
      <c r="J165" s="526">
        <v>368.57527256135796</v>
      </c>
      <c r="K165" s="384"/>
      <c r="L165" s="379">
        <v>198.44505039905121</v>
      </c>
      <c r="M165" s="526">
        <v>211.02323625232128</v>
      </c>
      <c r="N165" s="384"/>
      <c r="O165" s="379">
        <v>248.3882979713627</v>
      </c>
      <c r="P165" s="526">
        <v>250.8927979234048</v>
      </c>
      <c r="Q165" s="384"/>
      <c r="R165" s="379">
        <v>3000</v>
      </c>
      <c r="S165" s="526">
        <v>2800</v>
      </c>
      <c r="T165" s="384"/>
      <c r="U165" s="384">
        <v>401.15737483680641</v>
      </c>
      <c r="V165" s="243">
        <v>451.74158832068844</v>
      </c>
      <c r="W165" s="373"/>
      <c r="X165" s="379">
        <v>165.06371171570603</v>
      </c>
      <c r="Y165" s="526">
        <v>164.23449470259206</v>
      </c>
      <c r="Z165" s="384"/>
      <c r="AA165" s="379">
        <v>301.03291263682809</v>
      </c>
      <c r="AB165" s="526">
        <v>302.53047433652137</v>
      </c>
      <c r="AC165" s="379"/>
      <c r="AD165" s="385">
        <v>2516</v>
      </c>
      <c r="AE165" s="706">
        <v>2630</v>
      </c>
    </row>
    <row r="166" spans="1:31" s="73" customFormat="1">
      <c r="A166" s="246">
        <v>44227</v>
      </c>
      <c r="B166" s="247"/>
      <c r="C166" s="379">
        <v>172.0875798002306</v>
      </c>
      <c r="D166" s="526">
        <v>174.01978888428019</v>
      </c>
      <c r="E166" s="379"/>
      <c r="F166" s="379">
        <v>115.00224887942963</v>
      </c>
      <c r="G166" s="526">
        <v>117.48659301791044</v>
      </c>
      <c r="H166" s="384"/>
      <c r="I166" s="379">
        <v>371.24809140167105</v>
      </c>
      <c r="J166" s="526">
        <v>368.57527256135796</v>
      </c>
      <c r="K166" s="384"/>
      <c r="L166" s="379">
        <v>207.83073190001755</v>
      </c>
      <c r="M166" s="526">
        <v>218.896048001314</v>
      </c>
      <c r="N166" s="384"/>
      <c r="O166" s="379">
        <v>254.67952297285254</v>
      </c>
      <c r="P166" s="526">
        <v>255.16029234784506</v>
      </c>
      <c r="Q166" s="384"/>
      <c r="R166" s="379">
        <v>3000</v>
      </c>
      <c r="S166" s="526">
        <v>2800</v>
      </c>
      <c r="T166" s="384"/>
      <c r="U166" s="384">
        <v>401.15714869709052</v>
      </c>
      <c r="V166" s="243">
        <v>451.74519982051606</v>
      </c>
      <c r="W166" s="373"/>
      <c r="X166" s="379">
        <v>165.56148652569257</v>
      </c>
      <c r="Y166" s="526">
        <v>165.58051680712043</v>
      </c>
      <c r="Z166" s="384"/>
      <c r="AA166" s="379">
        <v>302.30763193180184</v>
      </c>
      <c r="AB166" s="526">
        <v>305.06497353241627</v>
      </c>
      <c r="AC166" s="379"/>
      <c r="AD166" s="385">
        <v>2514</v>
      </c>
      <c r="AE166" s="706">
        <v>2628</v>
      </c>
    </row>
    <row r="167" spans="1:31" s="73" customFormat="1">
      <c r="A167" s="246">
        <v>44255</v>
      </c>
      <c r="B167" s="247"/>
      <c r="C167" s="379">
        <v>170.9223341469762</v>
      </c>
      <c r="D167" s="526">
        <v>175.22695053776334</v>
      </c>
      <c r="E167" s="379"/>
      <c r="F167" s="379">
        <v>113.44529631944461</v>
      </c>
      <c r="G167" s="526">
        <v>115.43140822189376</v>
      </c>
      <c r="H167" s="384"/>
      <c r="I167" s="379">
        <v>371.24809140167105</v>
      </c>
      <c r="J167" s="526">
        <v>368.57527256135796</v>
      </c>
      <c r="K167" s="384"/>
      <c r="L167" s="379">
        <v>207.64011227303718</v>
      </c>
      <c r="M167" s="526">
        <v>222.18569299480774</v>
      </c>
      <c r="N167" s="384"/>
      <c r="O167" s="379">
        <v>252.16486420261381</v>
      </c>
      <c r="P167" s="526">
        <v>253.34811766991425</v>
      </c>
      <c r="Q167" s="384"/>
      <c r="R167" s="379">
        <v>3000</v>
      </c>
      <c r="S167" s="526">
        <v>2800</v>
      </c>
      <c r="T167" s="384"/>
      <c r="U167" s="384">
        <v>401.15705516303893</v>
      </c>
      <c r="V167" s="243">
        <v>451.7425391199057</v>
      </c>
      <c r="W167" s="373"/>
      <c r="X167" s="379">
        <v>165.768888492211</v>
      </c>
      <c r="Y167" s="526">
        <v>162.22500088242691</v>
      </c>
      <c r="Z167" s="384"/>
      <c r="AA167" s="379">
        <v>301.75294895265819</v>
      </c>
      <c r="AB167" s="526">
        <v>303.01079142671824</v>
      </c>
      <c r="AC167" s="379"/>
      <c r="AD167" s="385">
        <v>2512</v>
      </c>
      <c r="AE167" s="706">
        <v>2626</v>
      </c>
    </row>
    <row r="168" spans="1:31" s="73" customFormat="1">
      <c r="A168" s="246">
        <v>44286</v>
      </c>
      <c r="B168" s="247"/>
      <c r="C168" s="379">
        <v>169.00977702501754</v>
      </c>
      <c r="D168" s="526">
        <v>176.45835584733931</v>
      </c>
      <c r="E168" s="379"/>
      <c r="F168" s="379">
        <v>116.03778361286929</v>
      </c>
      <c r="G168" s="526">
        <v>118.66995570841732</v>
      </c>
      <c r="H168" s="384"/>
      <c r="I168" s="379">
        <v>371.24809140167105</v>
      </c>
      <c r="J168" s="526">
        <v>368.57527256135796</v>
      </c>
      <c r="K168" s="384"/>
      <c r="L168" s="379">
        <v>210.39070583084683</v>
      </c>
      <c r="M168" s="526">
        <v>225.86759390102989</v>
      </c>
      <c r="N168" s="384"/>
      <c r="O168" s="379">
        <v>254.22127534942143</v>
      </c>
      <c r="P168" s="526">
        <v>254.54070214411828</v>
      </c>
      <c r="Q168" s="384"/>
      <c r="R168" s="379">
        <v>3000</v>
      </c>
      <c r="S168" s="526">
        <v>2800</v>
      </c>
      <c r="T168" s="384"/>
      <c r="U168" s="384">
        <v>401.15733510803921</v>
      </c>
      <c r="V168" s="243">
        <v>451.74273793334572</v>
      </c>
      <c r="W168" s="373"/>
      <c r="X168" s="379">
        <v>167.35968871808279</v>
      </c>
      <c r="Y168" s="526">
        <v>163.25554991878911</v>
      </c>
      <c r="Z168" s="384"/>
      <c r="AA168" s="379">
        <v>301.57233494250653</v>
      </c>
      <c r="AB168" s="526">
        <v>303.33847108973913</v>
      </c>
      <c r="AC168" s="379"/>
      <c r="AD168" s="385">
        <v>2510</v>
      </c>
      <c r="AE168" s="706">
        <v>2624</v>
      </c>
    </row>
    <row r="169" spans="1:31" s="73" customFormat="1">
      <c r="A169" s="246">
        <v>44316</v>
      </c>
      <c r="B169" s="247"/>
      <c r="C169" s="379">
        <v>173.14450493939904</v>
      </c>
      <c r="D169" s="526">
        <v>181.0343041079376</v>
      </c>
      <c r="E169" s="379"/>
      <c r="F169" s="379">
        <v>116.81743353327913</v>
      </c>
      <c r="G169" s="526">
        <v>117.04516756880287</v>
      </c>
      <c r="H169" s="384"/>
      <c r="I169" s="379">
        <v>371.24809140167105</v>
      </c>
      <c r="J169" s="526">
        <v>368.57527256135796</v>
      </c>
      <c r="K169" s="384"/>
      <c r="L169" s="379">
        <v>213.2870008150411</v>
      </c>
      <c r="M169" s="526">
        <v>226.03282245461978</v>
      </c>
      <c r="N169" s="384"/>
      <c r="O169" s="379">
        <v>254.89954522675629</v>
      </c>
      <c r="P169" s="526">
        <v>255.03989574905722</v>
      </c>
      <c r="Q169" s="384"/>
      <c r="R169" s="379">
        <v>3000</v>
      </c>
      <c r="S169" s="526">
        <v>2800</v>
      </c>
      <c r="T169" s="384"/>
      <c r="U169" s="384">
        <v>401.1571267119798</v>
      </c>
      <c r="V169" s="243">
        <v>451.74472508451373</v>
      </c>
      <c r="W169" s="373"/>
      <c r="X169" s="379">
        <v>170.55550459149109</v>
      </c>
      <c r="Y169" s="526">
        <v>163.33695155019532</v>
      </c>
      <c r="Z169" s="384"/>
      <c r="AA169" s="379">
        <v>304.3295050106251</v>
      </c>
      <c r="AB169" s="526">
        <v>305.50831362955267</v>
      </c>
      <c r="AC169" s="379"/>
      <c r="AD169" s="385">
        <v>2508</v>
      </c>
      <c r="AE169" s="706">
        <v>2622</v>
      </c>
    </row>
    <row r="170" spans="1:31" s="73" customFormat="1">
      <c r="A170" s="246">
        <v>44347</v>
      </c>
      <c r="B170" s="247"/>
      <c r="C170" s="379">
        <v>177.01179028504333</v>
      </c>
      <c r="D170" s="526">
        <v>182.23084758361756</v>
      </c>
      <c r="E170" s="379"/>
      <c r="F170" s="379">
        <v>111.60498113091725</v>
      </c>
      <c r="G170" s="526">
        <v>112.83160538641826</v>
      </c>
      <c r="H170" s="384"/>
      <c r="I170" s="379">
        <v>371.24809140167105</v>
      </c>
      <c r="J170" s="526">
        <v>368.57527256135796</v>
      </c>
      <c r="K170" s="384"/>
      <c r="L170" s="379">
        <v>216.29125875160406</v>
      </c>
      <c r="M170" s="526">
        <v>227.67684063957336</v>
      </c>
      <c r="N170" s="384"/>
      <c r="O170" s="379">
        <v>257.81042747665288</v>
      </c>
      <c r="P170" s="526">
        <v>258.1665378437034</v>
      </c>
      <c r="Q170" s="384"/>
      <c r="R170" s="379">
        <v>3000</v>
      </c>
      <c r="S170" s="526">
        <v>2800</v>
      </c>
      <c r="T170" s="384"/>
      <c r="U170" s="384">
        <v>401.15713618369125</v>
      </c>
      <c r="V170" s="243">
        <v>451.7426458002036</v>
      </c>
      <c r="W170" s="373"/>
      <c r="X170" s="379">
        <v>171.82593358712359</v>
      </c>
      <c r="Y170" s="526">
        <v>164.05346882493023</v>
      </c>
      <c r="Z170" s="384"/>
      <c r="AA170" s="379">
        <v>301.38947339925403</v>
      </c>
      <c r="AB170" s="526">
        <v>302.15625728545035</v>
      </c>
      <c r="AC170" s="379"/>
      <c r="AD170" s="385">
        <v>2506</v>
      </c>
      <c r="AE170" s="706">
        <v>2620</v>
      </c>
    </row>
    <row r="171" spans="1:31" s="73" customFormat="1">
      <c r="A171" s="246">
        <v>44377</v>
      </c>
      <c r="B171" s="247"/>
      <c r="C171" s="379">
        <v>182.35176209281315</v>
      </c>
      <c r="D171" s="526">
        <v>179.69568324271546</v>
      </c>
      <c r="E171" s="379"/>
      <c r="F171" s="379">
        <v>111.22519017128624</v>
      </c>
      <c r="G171" s="526">
        <v>113.88059703170016</v>
      </c>
      <c r="H171" s="384"/>
      <c r="I171" s="379">
        <v>371.24809140167105</v>
      </c>
      <c r="J171" s="526">
        <v>368.57527256135796</v>
      </c>
      <c r="K171" s="384"/>
      <c r="L171" s="379">
        <v>216.98195239549602</v>
      </c>
      <c r="M171" s="526">
        <v>229.70432484810192</v>
      </c>
      <c r="N171" s="384"/>
      <c r="O171" s="379">
        <v>260.26136327346751</v>
      </c>
      <c r="P171" s="526">
        <v>259.72880177061938</v>
      </c>
      <c r="Q171" s="384"/>
      <c r="R171" s="379">
        <v>3000</v>
      </c>
      <c r="S171" s="526">
        <v>2800</v>
      </c>
      <c r="T171" s="384"/>
      <c r="U171" s="384">
        <v>401.15729249905144</v>
      </c>
      <c r="V171" s="243">
        <v>451.74335006415282</v>
      </c>
      <c r="W171" s="373"/>
      <c r="X171" s="379">
        <v>172.589782435009</v>
      </c>
      <c r="Y171" s="526">
        <v>164.51887973624434</v>
      </c>
      <c r="Z171" s="384"/>
      <c r="AA171" s="379">
        <v>301.3312504057821</v>
      </c>
      <c r="AB171" s="526">
        <v>303.62393261481765</v>
      </c>
      <c r="AC171" s="379"/>
      <c r="AD171" s="385">
        <v>2504</v>
      </c>
      <c r="AE171" s="706">
        <v>2618</v>
      </c>
    </row>
    <row r="172" spans="1:31" s="73" customFormat="1">
      <c r="A172" s="246">
        <v>44408</v>
      </c>
      <c r="B172" s="247"/>
      <c r="C172" s="379">
        <v>173.93849029016002</v>
      </c>
      <c r="D172" s="526">
        <v>168.35030345008133</v>
      </c>
      <c r="E172" s="379"/>
      <c r="F172" s="379">
        <v>114.49889271466047</v>
      </c>
      <c r="G172" s="526">
        <v>116.17925789110943</v>
      </c>
      <c r="H172" s="384"/>
      <c r="I172" s="379">
        <v>371.24809140167105</v>
      </c>
      <c r="J172" s="526">
        <v>368.57527256135796</v>
      </c>
      <c r="K172" s="384"/>
      <c r="L172" s="379">
        <v>214.56852613192618</v>
      </c>
      <c r="M172" s="526">
        <v>227.72362346848317</v>
      </c>
      <c r="N172" s="384"/>
      <c r="O172" s="379">
        <v>261.0943430558217</v>
      </c>
      <c r="P172" s="526">
        <v>260.69777172985573</v>
      </c>
      <c r="Q172" s="384"/>
      <c r="R172" s="379">
        <v>3000</v>
      </c>
      <c r="S172" s="526">
        <v>2800</v>
      </c>
      <c r="T172" s="384"/>
      <c r="U172" s="384">
        <v>401.15712754016693</v>
      </c>
      <c r="V172" s="243">
        <v>451.7442372462715</v>
      </c>
      <c r="W172" s="373"/>
      <c r="X172" s="379">
        <v>171.1923446099924</v>
      </c>
      <c r="Y172" s="526">
        <v>165.40155139687411</v>
      </c>
      <c r="Z172" s="384"/>
      <c r="AA172" s="379">
        <v>303.39684576609318</v>
      </c>
      <c r="AB172" s="526">
        <v>303.94405509592843</v>
      </c>
      <c r="AC172" s="379"/>
      <c r="AD172" s="385">
        <v>2502</v>
      </c>
      <c r="AE172" s="706">
        <v>2616</v>
      </c>
    </row>
    <row r="173" spans="1:31" s="73" customFormat="1">
      <c r="A173" s="246">
        <v>44439</v>
      </c>
      <c r="B173" s="247"/>
      <c r="C173" s="379">
        <v>171.6596007251035</v>
      </c>
      <c r="D173" s="526">
        <v>167.12667498672013</v>
      </c>
      <c r="E173" s="379"/>
      <c r="F173" s="379">
        <v>113.12368632761562</v>
      </c>
      <c r="G173" s="526">
        <v>115.2046692102476</v>
      </c>
      <c r="H173" s="384"/>
      <c r="I173" s="379">
        <v>371.24809140167105</v>
      </c>
      <c r="J173" s="526">
        <v>368.57527256135796</v>
      </c>
      <c r="K173" s="384"/>
      <c r="L173" s="379">
        <v>208.06910167792807</v>
      </c>
      <c r="M173" s="526">
        <v>219.56904495913167</v>
      </c>
      <c r="N173" s="384"/>
      <c r="O173" s="379">
        <v>254.66885327851929</v>
      </c>
      <c r="P173" s="526">
        <v>254.52260905196243</v>
      </c>
      <c r="Q173" s="384"/>
      <c r="R173" s="379">
        <v>3000</v>
      </c>
      <c r="S173" s="526">
        <v>2800</v>
      </c>
      <c r="T173" s="384"/>
      <c r="U173" s="384">
        <v>401.15718050053255</v>
      </c>
      <c r="V173" s="243">
        <v>451.74278497120184</v>
      </c>
      <c r="W173" s="373"/>
      <c r="X173" s="379">
        <v>169.38341792333679</v>
      </c>
      <c r="Y173" s="526">
        <v>166.46251034282957</v>
      </c>
      <c r="Z173" s="384"/>
      <c r="AA173" s="379">
        <v>304.7696493995067</v>
      </c>
      <c r="AB173" s="526">
        <v>304.07456528326298</v>
      </c>
      <c r="AC173" s="379"/>
      <c r="AD173" s="385">
        <v>2500</v>
      </c>
      <c r="AE173" s="706">
        <v>2614</v>
      </c>
    </row>
    <row r="174" spans="1:31" s="73" customFormat="1">
      <c r="A174" s="246">
        <v>44469</v>
      </c>
      <c r="B174" s="247"/>
      <c r="C174" s="379">
        <v>171.68372819262731</v>
      </c>
      <c r="D174" s="526">
        <v>168.5698271850317</v>
      </c>
      <c r="E174" s="379"/>
      <c r="F174" s="379">
        <v>108.34710186495217</v>
      </c>
      <c r="G174" s="526">
        <v>115.87530289865407</v>
      </c>
      <c r="H174" s="384"/>
      <c r="I174" s="379">
        <v>371.24809140167105</v>
      </c>
      <c r="J174" s="526">
        <v>368.57527256135796</v>
      </c>
      <c r="K174" s="384"/>
      <c r="L174" s="379">
        <v>200.52701532221769</v>
      </c>
      <c r="M174" s="526">
        <v>211.78298913491568</v>
      </c>
      <c r="N174" s="384"/>
      <c r="O174" s="379">
        <v>248.50725088839786</v>
      </c>
      <c r="P174" s="526">
        <v>249.50590237696449</v>
      </c>
      <c r="Q174" s="384"/>
      <c r="R174" s="379">
        <v>3000</v>
      </c>
      <c r="S174" s="526">
        <v>2800</v>
      </c>
      <c r="T174" s="384"/>
      <c r="U174" s="384">
        <v>401.15725251227616</v>
      </c>
      <c r="V174" s="243">
        <v>451.74358412780293</v>
      </c>
      <c r="W174" s="373"/>
      <c r="X174" s="379">
        <v>168.65159502811582</v>
      </c>
      <c r="Y174" s="526">
        <v>167.45632001025061</v>
      </c>
      <c r="Z174" s="384"/>
      <c r="AA174" s="379">
        <v>308.04898653832555</v>
      </c>
      <c r="AB174" s="526">
        <v>309.26791404406976</v>
      </c>
      <c r="AC174" s="379"/>
      <c r="AD174" s="385">
        <v>2498</v>
      </c>
      <c r="AE174" s="706">
        <v>2612</v>
      </c>
    </row>
    <row r="175" spans="1:31" s="73" customFormat="1">
      <c r="A175" s="246">
        <v>44500</v>
      </c>
      <c r="B175" s="247"/>
      <c r="C175" s="379">
        <v>171.02282870715337</v>
      </c>
      <c r="D175" s="526">
        <v>166.86388996346585</v>
      </c>
      <c r="E175" s="379"/>
      <c r="F175" s="379">
        <v>109.64058035301191</v>
      </c>
      <c r="G175" s="526">
        <v>115.60723315104106</v>
      </c>
      <c r="H175" s="384"/>
      <c r="I175" s="379">
        <v>371.24809140167105</v>
      </c>
      <c r="J175" s="526">
        <v>368.57527256135796</v>
      </c>
      <c r="K175" s="384"/>
      <c r="L175" s="379">
        <v>199.16791978552817</v>
      </c>
      <c r="M175" s="526">
        <v>211.29006706417906</v>
      </c>
      <c r="N175" s="384"/>
      <c r="O175" s="379">
        <v>248.35698456565999</v>
      </c>
      <c r="P175" s="526">
        <v>251.05814099803476</v>
      </c>
      <c r="Q175" s="384"/>
      <c r="R175" s="379">
        <v>3000</v>
      </c>
      <c r="S175" s="526">
        <v>2800</v>
      </c>
      <c r="T175" s="384"/>
      <c r="U175" s="384">
        <v>401.15713656956052</v>
      </c>
      <c r="V175" s="243">
        <v>451.74383190065043</v>
      </c>
      <c r="W175" s="373"/>
      <c r="X175" s="379">
        <v>162.8650032096501</v>
      </c>
      <c r="Y175" s="526">
        <v>167.64408040597357</v>
      </c>
      <c r="Z175" s="384"/>
      <c r="AA175" s="379">
        <v>303.1119919207494</v>
      </c>
      <c r="AB175" s="526">
        <v>304.57884841531472</v>
      </c>
      <c r="AC175" s="379"/>
      <c r="AD175" s="385">
        <v>2496</v>
      </c>
      <c r="AE175" s="706">
        <v>2610</v>
      </c>
    </row>
    <row r="176" spans="1:31" s="73" customFormat="1">
      <c r="A176" s="246">
        <v>44530</v>
      </c>
      <c r="B176" s="247"/>
      <c r="C176" s="379">
        <v>170.81230766791029</v>
      </c>
      <c r="D176" s="526">
        <v>163.86041670421093</v>
      </c>
      <c r="E176" s="379"/>
      <c r="F176" s="379">
        <v>114.97347898575987</v>
      </c>
      <c r="G176" s="526">
        <v>116.50929844346692</v>
      </c>
      <c r="H176" s="384"/>
      <c r="I176" s="379">
        <v>371.24809140167105</v>
      </c>
      <c r="J176" s="526">
        <v>368.57527256135796</v>
      </c>
      <c r="K176" s="384"/>
      <c r="L176" s="379">
        <v>197.00865656793763</v>
      </c>
      <c r="M176" s="526">
        <v>210.34496572598886</v>
      </c>
      <c r="N176" s="384"/>
      <c r="O176" s="379">
        <v>250.77209045257493</v>
      </c>
      <c r="P176" s="526">
        <v>253.65270998817036</v>
      </c>
      <c r="Q176" s="384"/>
      <c r="R176" s="379">
        <v>3000</v>
      </c>
      <c r="S176" s="526">
        <v>2800</v>
      </c>
      <c r="T176" s="384"/>
      <c r="U176" s="384">
        <v>401.15719991742736</v>
      </c>
      <c r="V176" s="243">
        <v>451.74293198193618</v>
      </c>
      <c r="W176" s="373"/>
      <c r="X176" s="379">
        <v>164.83958689586137</v>
      </c>
      <c r="Y176" s="526">
        <v>166.32852514031802</v>
      </c>
      <c r="Z176" s="384"/>
      <c r="AA176" s="379">
        <v>302.85413416535522</v>
      </c>
      <c r="AB176" s="526">
        <v>303.36449210894517</v>
      </c>
      <c r="AC176" s="379"/>
      <c r="AD176" s="385">
        <v>2494</v>
      </c>
      <c r="AE176" s="706">
        <v>2608</v>
      </c>
    </row>
    <row r="177" spans="1:31" s="73" customFormat="1">
      <c r="A177" s="246">
        <v>44561</v>
      </c>
      <c r="B177" s="247"/>
      <c r="C177" s="379">
        <v>169.3242684246961</v>
      </c>
      <c r="D177" s="526">
        <v>167.26090492712342</v>
      </c>
      <c r="E177" s="379"/>
      <c r="F177" s="379">
        <v>112.76927547542338</v>
      </c>
      <c r="G177" s="526">
        <v>114.5521525590112</v>
      </c>
      <c r="H177" s="384"/>
      <c r="I177" s="379">
        <v>371.24809140167105</v>
      </c>
      <c r="J177" s="526">
        <v>368.57527256135796</v>
      </c>
      <c r="K177" s="384"/>
      <c r="L177" s="379">
        <v>198.37186963187287</v>
      </c>
      <c r="M177" s="526">
        <v>211.44428617905044</v>
      </c>
      <c r="N177" s="384"/>
      <c r="O177" s="379">
        <v>248.38786825768182</v>
      </c>
      <c r="P177" s="526">
        <v>250.89254325535697</v>
      </c>
      <c r="Q177" s="384"/>
      <c r="R177" s="379">
        <v>3000</v>
      </c>
      <c r="S177" s="526">
        <v>2800</v>
      </c>
      <c r="T177" s="384"/>
      <c r="U177" s="384">
        <v>401.15722150632701</v>
      </c>
      <c r="V177" s="243">
        <v>451.74363790589916</v>
      </c>
      <c r="W177" s="373"/>
      <c r="X177" s="379">
        <v>165.06371272828963</v>
      </c>
      <c r="Y177" s="526">
        <v>164.21800752932361</v>
      </c>
      <c r="Z177" s="384"/>
      <c r="AA177" s="379">
        <v>301.03179362538509</v>
      </c>
      <c r="AB177" s="526">
        <v>302.53025345056113</v>
      </c>
      <c r="AC177" s="379"/>
      <c r="AD177" s="385">
        <v>2492</v>
      </c>
      <c r="AE177" s="706">
        <v>2606</v>
      </c>
    </row>
    <row r="178" spans="1:31" s="73" customFormat="1">
      <c r="A178" s="246">
        <v>44592</v>
      </c>
      <c r="B178" s="247"/>
      <c r="C178" s="379">
        <v>172.08756977957157</v>
      </c>
      <c r="D178" s="526">
        <v>174.01978887393281</v>
      </c>
      <c r="E178" s="379"/>
      <c r="F178" s="379">
        <v>115.00209888122166</v>
      </c>
      <c r="G178" s="526">
        <v>117.48170572374072</v>
      </c>
      <c r="H178" s="384"/>
      <c r="I178" s="379">
        <v>371.24809140167105</v>
      </c>
      <c r="J178" s="526">
        <v>368.57527256135796</v>
      </c>
      <c r="K178" s="384"/>
      <c r="L178" s="379">
        <v>207.6331700243087</v>
      </c>
      <c r="M178" s="526">
        <v>219.30443842932746</v>
      </c>
      <c r="N178" s="384"/>
      <c r="O178" s="379">
        <v>254.68002822029078</v>
      </c>
      <c r="P178" s="526">
        <v>255.15987663855532</v>
      </c>
      <c r="Q178" s="384"/>
      <c r="R178" s="379">
        <v>3000</v>
      </c>
      <c r="S178" s="526">
        <v>2800</v>
      </c>
      <c r="T178" s="384"/>
      <c r="U178" s="384">
        <v>401.15714893028502</v>
      </c>
      <c r="V178" s="243">
        <v>451.7435684337724</v>
      </c>
      <c r="W178" s="373"/>
      <c r="X178" s="379">
        <v>165.56148740315248</v>
      </c>
      <c r="Y178" s="526">
        <v>165.57286414096291</v>
      </c>
      <c r="Z178" s="384"/>
      <c r="AA178" s="379">
        <v>302.30643255496028</v>
      </c>
      <c r="AB178" s="526">
        <v>305.06446182342353</v>
      </c>
      <c r="AC178" s="379"/>
      <c r="AD178" s="385">
        <v>2490</v>
      </c>
      <c r="AE178" s="706">
        <v>2604</v>
      </c>
    </row>
    <row r="179" spans="1:31" s="73" customFormat="1">
      <c r="A179" s="246">
        <v>44620</v>
      </c>
      <c r="B179" s="247"/>
      <c r="C179" s="379">
        <v>170.92232568030727</v>
      </c>
      <c r="D179" s="526">
        <v>175.22695053011483</v>
      </c>
      <c r="E179" s="379"/>
      <c r="F179" s="379">
        <v>113.4451656399165</v>
      </c>
      <c r="G179" s="526">
        <v>115.42699328065868</v>
      </c>
      <c r="H179" s="384"/>
      <c r="I179" s="379">
        <v>371.24809140167105</v>
      </c>
      <c r="J179" s="526">
        <v>368.57527256135796</v>
      </c>
      <c r="K179" s="384"/>
      <c r="L179" s="379">
        <v>207.3287594026261</v>
      </c>
      <c r="M179" s="526">
        <v>222.58180455095652</v>
      </c>
      <c r="N179" s="384"/>
      <c r="O179" s="379">
        <v>252.16463027253582</v>
      </c>
      <c r="P179" s="526">
        <v>253.34697686408862</v>
      </c>
      <c r="Q179" s="384"/>
      <c r="R179" s="379">
        <v>3000</v>
      </c>
      <c r="S179" s="526">
        <v>2800</v>
      </c>
      <c r="T179" s="384"/>
      <c r="U179" s="384">
        <v>401.1572061189392</v>
      </c>
      <c r="V179" s="243">
        <v>451.74308435834041</v>
      </c>
      <c r="W179" s="373"/>
      <c r="X179" s="379">
        <v>165.76888925257876</v>
      </c>
      <c r="Y179" s="526">
        <v>162.22473632252311</v>
      </c>
      <c r="Z179" s="384"/>
      <c r="AA179" s="379">
        <v>301.7517061865716</v>
      </c>
      <c r="AB179" s="526">
        <v>303.01005358926045</v>
      </c>
      <c r="AC179" s="379"/>
      <c r="AD179" s="385">
        <v>2488</v>
      </c>
      <c r="AE179" s="706">
        <v>2602</v>
      </c>
    </row>
    <row r="180" spans="1:31" s="73" customFormat="1">
      <c r="A180" s="246">
        <v>44651</v>
      </c>
      <c r="B180" s="247"/>
      <c r="C180" s="379">
        <v>169.00976987134803</v>
      </c>
      <c r="D180" s="526">
        <v>176.45835584168572</v>
      </c>
      <c r="E180" s="379"/>
      <c r="F180" s="379">
        <v>116.03766976391537</v>
      </c>
      <c r="G180" s="526">
        <v>118.66596746759689</v>
      </c>
      <c r="H180" s="384"/>
      <c r="I180" s="379">
        <v>371.24809140167105</v>
      </c>
      <c r="J180" s="526">
        <v>368.57527256135796</v>
      </c>
      <c r="K180" s="384"/>
      <c r="L180" s="379">
        <v>209.97676173054225</v>
      </c>
      <c r="M180" s="526">
        <v>226.2517957680468</v>
      </c>
      <c r="N180" s="384"/>
      <c r="O180" s="379">
        <v>254.22115705018382</v>
      </c>
      <c r="P180" s="526">
        <v>254.54074471427413</v>
      </c>
      <c r="Q180" s="384"/>
      <c r="R180" s="379">
        <v>3000</v>
      </c>
      <c r="S180" s="526">
        <v>2800</v>
      </c>
      <c r="T180" s="384"/>
      <c r="U180" s="384">
        <v>401.15720154350299</v>
      </c>
      <c r="V180" s="243">
        <v>451.74362575282419</v>
      </c>
      <c r="W180" s="373"/>
      <c r="X180" s="379">
        <v>167.35968937698368</v>
      </c>
      <c r="Y180" s="526">
        <v>163.26112911208338</v>
      </c>
      <c r="Z180" s="384"/>
      <c r="AA180" s="379">
        <v>301.57107950372142</v>
      </c>
      <c r="AB180" s="526">
        <v>303.33756313601327</v>
      </c>
      <c r="AC180" s="379"/>
      <c r="AD180" s="385">
        <v>2486</v>
      </c>
      <c r="AE180" s="706">
        <v>2600</v>
      </c>
    </row>
    <row r="181" spans="1:31" s="73" customFormat="1">
      <c r="A181" s="246">
        <v>44681</v>
      </c>
      <c r="B181" s="247"/>
      <c r="C181" s="379">
        <v>173.14449889511079</v>
      </c>
      <c r="D181" s="526">
        <v>181.03430410375861</v>
      </c>
      <c r="E181" s="379"/>
      <c r="F181" s="379">
        <v>116.81733434724369</v>
      </c>
      <c r="G181" s="526">
        <v>117.04156478815534</v>
      </c>
      <c r="H181" s="384"/>
      <c r="I181" s="379">
        <v>371.24809140167105</v>
      </c>
      <c r="J181" s="526">
        <v>368.57527256135796</v>
      </c>
      <c r="K181" s="384"/>
      <c r="L181" s="379">
        <v>212.78210457495058</v>
      </c>
      <c r="M181" s="526">
        <v>226.40547271520404</v>
      </c>
      <c r="N181" s="384"/>
      <c r="O181" s="379">
        <v>254.89987174146302</v>
      </c>
      <c r="P181" s="526">
        <v>255.03932138702106</v>
      </c>
      <c r="Q181" s="384"/>
      <c r="R181" s="379">
        <v>3000</v>
      </c>
      <c r="S181" s="526">
        <v>2800</v>
      </c>
      <c r="T181" s="384"/>
      <c r="U181" s="384">
        <v>401.15716180832129</v>
      </c>
      <c r="V181" s="243">
        <v>451.74343220024537</v>
      </c>
      <c r="W181" s="373"/>
      <c r="X181" s="379">
        <v>170.55550516246529</v>
      </c>
      <c r="Y181" s="526">
        <v>163.34683712381823</v>
      </c>
      <c r="Z181" s="384"/>
      <c r="AA181" s="379">
        <v>304.32826199406122</v>
      </c>
      <c r="AB181" s="526">
        <v>305.50728359483696</v>
      </c>
      <c r="AC181" s="379"/>
      <c r="AD181" s="385">
        <v>2484</v>
      </c>
      <c r="AE181" s="706">
        <v>2598</v>
      </c>
    </row>
    <row r="182" spans="1:31" s="73" customFormat="1">
      <c r="A182" s="246">
        <v>44712</v>
      </c>
      <c r="B182" s="247"/>
      <c r="C182" s="379">
        <v>177.01178517809504</v>
      </c>
      <c r="D182" s="526">
        <v>182.23084758052858</v>
      </c>
      <c r="E182" s="379"/>
      <c r="F182" s="379">
        <v>111.60489471932286</v>
      </c>
      <c r="G182" s="526">
        <v>112.82835081153709</v>
      </c>
      <c r="H182" s="384"/>
      <c r="I182" s="379">
        <v>371.24809140167105</v>
      </c>
      <c r="J182" s="526">
        <v>368.57527256135796</v>
      </c>
      <c r="K182" s="384"/>
      <c r="L182" s="379">
        <v>215.70732475198542</v>
      </c>
      <c r="M182" s="526">
        <v>228.03828661012977</v>
      </c>
      <c r="N182" s="384"/>
      <c r="O182" s="379">
        <v>257.81015104109133</v>
      </c>
      <c r="P182" s="526">
        <v>258.16592588121262</v>
      </c>
      <c r="Q182" s="384"/>
      <c r="R182" s="379">
        <v>3000</v>
      </c>
      <c r="S182" s="526">
        <v>2800</v>
      </c>
      <c r="T182" s="384"/>
      <c r="U182" s="384">
        <v>401.15720616765134</v>
      </c>
      <c r="V182" s="243">
        <v>451.74322085720445</v>
      </c>
      <c r="W182" s="373"/>
      <c r="X182" s="379">
        <v>171.82593408190445</v>
      </c>
      <c r="Y182" s="526">
        <v>164.06621279836014</v>
      </c>
      <c r="Z182" s="384"/>
      <c r="AA182" s="379">
        <v>301.38826289562633</v>
      </c>
      <c r="AB182" s="526">
        <v>302.1551459620751</v>
      </c>
      <c r="AC182" s="379"/>
      <c r="AD182" s="385">
        <v>2482</v>
      </c>
      <c r="AE182" s="706">
        <v>2596</v>
      </c>
    </row>
    <row r="183" spans="1:31" s="73" customFormat="1">
      <c r="A183" s="246">
        <v>44742</v>
      </c>
      <c r="B183" s="247"/>
      <c r="C183" s="379">
        <v>182.3517577778434</v>
      </c>
      <c r="D183" s="526">
        <v>179.69568324043215</v>
      </c>
      <c r="E183" s="379"/>
      <c r="F183" s="379">
        <v>111.22511488887767</v>
      </c>
      <c r="G183" s="526">
        <v>113.87765700878636</v>
      </c>
      <c r="H183" s="384"/>
      <c r="I183" s="379">
        <v>371.24809140167105</v>
      </c>
      <c r="J183" s="526">
        <v>368.57527256135796</v>
      </c>
      <c r="K183" s="384"/>
      <c r="L183" s="379">
        <v>216.33101404719343</v>
      </c>
      <c r="M183" s="526">
        <v>230.05490340244575</v>
      </c>
      <c r="N183" s="384"/>
      <c r="O183" s="379">
        <v>260.26143045993388</v>
      </c>
      <c r="P183" s="526">
        <v>259.72886212242287</v>
      </c>
      <c r="Q183" s="384"/>
      <c r="R183" s="379">
        <v>3000</v>
      </c>
      <c r="S183" s="526">
        <v>2800</v>
      </c>
      <c r="T183" s="384"/>
      <c r="U183" s="384">
        <v>401.15719070003388</v>
      </c>
      <c r="V183" s="243">
        <v>451.74359035249245</v>
      </c>
      <c r="W183" s="373"/>
      <c r="X183" s="379">
        <v>172.5897828637641</v>
      </c>
      <c r="Y183" s="526">
        <v>164.53318366793096</v>
      </c>
      <c r="Z183" s="384"/>
      <c r="AA183" s="379">
        <v>301.33008809165335</v>
      </c>
      <c r="AB183" s="526">
        <v>303.62277429595673</v>
      </c>
      <c r="AC183" s="379"/>
      <c r="AD183" s="385">
        <v>2480</v>
      </c>
      <c r="AE183" s="706">
        <v>2594</v>
      </c>
    </row>
    <row r="184" spans="1:31" s="73" customFormat="1">
      <c r="A184" s="246">
        <v>44773</v>
      </c>
      <c r="B184" s="247"/>
      <c r="C184" s="379">
        <v>173.93848664434987</v>
      </c>
      <c r="D184" s="526">
        <v>168.35030344839356</v>
      </c>
      <c r="E184" s="379"/>
      <c r="F184" s="379">
        <v>114.4988271280794</v>
      </c>
      <c r="G184" s="526">
        <v>116.1766020189758</v>
      </c>
      <c r="H184" s="384"/>
      <c r="I184" s="379">
        <v>371.24809140167105</v>
      </c>
      <c r="J184" s="526">
        <v>368.57527256135796</v>
      </c>
      <c r="K184" s="384"/>
      <c r="L184" s="379">
        <v>213.86258869407402</v>
      </c>
      <c r="M184" s="526">
        <v>228.06366135181216</v>
      </c>
      <c r="N184" s="384"/>
      <c r="O184" s="379">
        <v>261.09448681383918</v>
      </c>
      <c r="P184" s="526">
        <v>260.69721211812066</v>
      </c>
      <c r="Q184" s="384"/>
      <c r="R184" s="379">
        <v>3000</v>
      </c>
      <c r="S184" s="526">
        <v>2800</v>
      </c>
      <c r="T184" s="384"/>
      <c r="U184" s="384">
        <v>401.15717287687227</v>
      </c>
      <c r="V184" s="243">
        <v>451.74337613184338</v>
      </c>
      <c r="W184" s="373"/>
      <c r="X184" s="379">
        <v>171.19234498153253</v>
      </c>
      <c r="Y184" s="526">
        <v>165.41630568134329</v>
      </c>
      <c r="Z184" s="384"/>
      <c r="AA184" s="379">
        <v>303.39574346144724</v>
      </c>
      <c r="AB184" s="526">
        <v>303.94287822317244</v>
      </c>
      <c r="AC184" s="379"/>
      <c r="AD184" s="385">
        <v>2478</v>
      </c>
      <c r="AE184" s="706">
        <v>2592</v>
      </c>
    </row>
    <row r="185" spans="1:31" s="73" customFormat="1">
      <c r="A185" s="246">
        <v>44804</v>
      </c>
      <c r="B185" s="247"/>
      <c r="C185" s="379">
        <v>171.65959764468059</v>
      </c>
      <c r="D185" s="526">
        <v>167.12667498547259</v>
      </c>
      <c r="E185" s="379"/>
      <c r="F185" s="379">
        <v>113.12362918810989</v>
      </c>
      <c r="G185" s="526">
        <v>115.20227002595654</v>
      </c>
      <c r="H185" s="384"/>
      <c r="I185" s="379">
        <v>371.24809140167105</v>
      </c>
      <c r="J185" s="526">
        <v>368.57527256135796</v>
      </c>
      <c r="K185" s="384"/>
      <c r="L185" s="379">
        <v>207.32000523962239</v>
      </c>
      <c r="M185" s="526">
        <v>219.89885909255827</v>
      </c>
      <c r="N185" s="384"/>
      <c r="O185" s="379">
        <v>254.66863917347243</v>
      </c>
      <c r="P185" s="526">
        <v>254.52236006932768</v>
      </c>
      <c r="Q185" s="384"/>
      <c r="R185" s="379">
        <v>3000</v>
      </c>
      <c r="S185" s="526">
        <v>2800</v>
      </c>
      <c r="T185" s="384"/>
      <c r="U185" s="384">
        <v>401.15720345909159</v>
      </c>
      <c r="V185" s="243">
        <v>451.74332183414054</v>
      </c>
      <c r="W185" s="373"/>
      <c r="X185" s="379">
        <v>169.38341824529695</v>
      </c>
      <c r="Y185" s="526">
        <v>166.47681491309413</v>
      </c>
      <c r="Z185" s="384"/>
      <c r="AA185" s="379">
        <v>304.76861558872071</v>
      </c>
      <c r="AB185" s="526">
        <v>304.07339310394605</v>
      </c>
      <c r="AC185" s="379"/>
      <c r="AD185" s="385">
        <v>2476</v>
      </c>
      <c r="AE185" s="706">
        <v>2590</v>
      </c>
    </row>
    <row r="186" spans="1:31" s="73" customFormat="1">
      <c r="A186" s="246">
        <v>44834</v>
      </c>
      <c r="B186" s="247"/>
      <c r="C186" s="379">
        <v>171.68372558991217</v>
      </c>
      <c r="D186" s="526">
        <v>168.56982718410956</v>
      </c>
      <c r="E186" s="379"/>
      <c r="F186" s="379">
        <v>108.34705208459981</v>
      </c>
      <c r="G186" s="526">
        <v>115.87313559353814</v>
      </c>
      <c r="H186" s="384"/>
      <c r="I186" s="379">
        <v>371.24809140167105</v>
      </c>
      <c r="J186" s="526">
        <v>368.57527256135796</v>
      </c>
      <c r="K186" s="384"/>
      <c r="L186" s="379">
        <v>199.74630884661792</v>
      </c>
      <c r="M186" s="526">
        <v>212.1028869108429</v>
      </c>
      <c r="N186" s="384"/>
      <c r="O186" s="379">
        <v>248.5073875430117</v>
      </c>
      <c r="P186" s="526">
        <v>249.50587721808847</v>
      </c>
      <c r="Q186" s="384"/>
      <c r="R186" s="379">
        <v>3000</v>
      </c>
      <c r="S186" s="526">
        <v>2800</v>
      </c>
      <c r="T186" s="384"/>
      <c r="U186" s="384">
        <v>401.15718576787015</v>
      </c>
      <c r="V186" s="243">
        <v>451.74354619914823</v>
      </c>
      <c r="W186" s="373"/>
      <c r="X186" s="379">
        <v>168.65159530711216</v>
      </c>
      <c r="Y186" s="526">
        <v>167.46948923911631</v>
      </c>
      <c r="Z186" s="384"/>
      <c r="AA186" s="379">
        <v>308.04802685226383</v>
      </c>
      <c r="AB186" s="526">
        <v>309.26676524581745</v>
      </c>
      <c r="AC186" s="379"/>
      <c r="AD186" s="385">
        <v>2474</v>
      </c>
      <c r="AE186" s="706">
        <v>2588</v>
      </c>
    </row>
    <row r="187" spans="1:31" s="73" customFormat="1">
      <c r="A187" s="246">
        <v>44865</v>
      </c>
      <c r="B187" s="247"/>
      <c r="C187" s="379">
        <v>171.02282650806373</v>
      </c>
      <c r="D187" s="526">
        <v>166.86388996278421</v>
      </c>
      <c r="E187" s="379"/>
      <c r="F187" s="379">
        <v>109.64053698400743</v>
      </c>
      <c r="G187" s="526">
        <v>115.60527531416997</v>
      </c>
      <c r="H187" s="384"/>
      <c r="I187" s="379">
        <v>371.24809140167105</v>
      </c>
      <c r="J187" s="526">
        <v>368.57527256135796</v>
      </c>
      <c r="K187" s="384"/>
      <c r="L187" s="379">
        <v>198.36674693090498</v>
      </c>
      <c r="M187" s="526">
        <v>211.60034663279541</v>
      </c>
      <c r="N187" s="384"/>
      <c r="O187" s="379">
        <v>248.35699791329998</v>
      </c>
      <c r="P187" s="526">
        <v>251.0577036001514</v>
      </c>
      <c r="Q187" s="384"/>
      <c r="R187" s="379">
        <v>3000</v>
      </c>
      <c r="S187" s="526">
        <v>2800</v>
      </c>
      <c r="T187" s="384"/>
      <c r="U187" s="384">
        <v>401.15718091633647</v>
      </c>
      <c r="V187" s="243">
        <v>451.74336038504032</v>
      </c>
      <c r="W187" s="373"/>
      <c r="X187" s="379">
        <v>162.86500345141593</v>
      </c>
      <c r="Y187" s="526">
        <v>167.65563527258226</v>
      </c>
      <c r="Z187" s="384"/>
      <c r="AA187" s="379">
        <v>303.11110957862218</v>
      </c>
      <c r="AB187" s="526">
        <v>304.57773768559389</v>
      </c>
      <c r="AC187" s="379"/>
      <c r="AD187" s="385">
        <v>2472</v>
      </c>
      <c r="AE187" s="706">
        <v>2586</v>
      </c>
    </row>
    <row r="188" spans="1:31" s="73" customFormat="1">
      <c r="A188" s="246">
        <v>44895</v>
      </c>
      <c r="B188" s="247"/>
      <c r="C188" s="379">
        <v>170.81230580985246</v>
      </c>
      <c r="D188" s="526">
        <v>163.8604167037071</v>
      </c>
      <c r="E188" s="379"/>
      <c r="F188" s="379">
        <v>114.97344120236821</v>
      </c>
      <c r="G188" s="526">
        <v>116.50752982990826</v>
      </c>
      <c r="H188" s="384"/>
      <c r="I188" s="379">
        <v>371.24809140167105</v>
      </c>
      <c r="J188" s="526">
        <v>368.57527256135796</v>
      </c>
      <c r="K188" s="384"/>
      <c r="L188" s="379">
        <v>196.19765381538721</v>
      </c>
      <c r="M188" s="526">
        <v>210.64591627314945</v>
      </c>
      <c r="N188" s="384"/>
      <c r="O188" s="379">
        <v>250.7719703459052</v>
      </c>
      <c r="P188" s="526">
        <v>253.65265512294022</v>
      </c>
      <c r="Q188" s="384"/>
      <c r="R188" s="379">
        <v>3000</v>
      </c>
      <c r="S188" s="526">
        <v>2800</v>
      </c>
      <c r="T188" s="384"/>
      <c r="U188" s="384">
        <v>401.15719972994413</v>
      </c>
      <c r="V188" s="243">
        <v>451.74338399236507</v>
      </c>
      <c r="W188" s="373"/>
      <c r="X188" s="379">
        <v>164.8395871053649</v>
      </c>
      <c r="Y188" s="526">
        <v>166.33817577621937</v>
      </c>
      <c r="Z188" s="384"/>
      <c r="AA188" s="379">
        <v>302.85333037588441</v>
      </c>
      <c r="AB188" s="526">
        <v>303.36343065997494</v>
      </c>
      <c r="AC188" s="379"/>
      <c r="AD188" s="385">
        <v>2470</v>
      </c>
      <c r="AE188" s="706">
        <v>2584</v>
      </c>
    </row>
    <row r="189" spans="1:31" s="73" customFormat="1">
      <c r="A189" s="246">
        <v>44926</v>
      </c>
      <c r="B189" s="247"/>
      <c r="C189" s="379">
        <v>169.32426685478333</v>
      </c>
      <c r="D189" s="526">
        <v>167.26090492675098</v>
      </c>
      <c r="E189" s="379"/>
      <c r="F189" s="379">
        <v>112.76924255825817</v>
      </c>
      <c r="G189" s="526">
        <v>114.55055488048852</v>
      </c>
      <c r="H189" s="384"/>
      <c r="I189" s="379">
        <v>371.24809140167105</v>
      </c>
      <c r="J189" s="526">
        <v>368.57527256135796</v>
      </c>
      <c r="K189" s="384"/>
      <c r="L189" s="379">
        <v>197.56107707580929</v>
      </c>
      <c r="M189" s="526">
        <v>211.73618819580309</v>
      </c>
      <c r="N189" s="384"/>
      <c r="O189" s="379">
        <v>248.38799778235861</v>
      </c>
      <c r="P189" s="526">
        <v>250.89243498138913</v>
      </c>
      <c r="Q189" s="384"/>
      <c r="R189" s="379">
        <v>3000</v>
      </c>
      <c r="S189" s="526">
        <v>2800</v>
      </c>
      <c r="T189" s="384"/>
      <c r="U189" s="384">
        <v>401.15718413549143</v>
      </c>
      <c r="V189" s="243">
        <v>451.74350257585735</v>
      </c>
      <c r="W189" s="373"/>
      <c r="X189" s="379">
        <v>165.06371290983606</v>
      </c>
      <c r="Y189" s="526">
        <v>164.22562912622928</v>
      </c>
      <c r="Z189" s="384"/>
      <c r="AA189" s="379">
        <v>301.03106794788766</v>
      </c>
      <c r="AB189" s="526">
        <v>302.52924950617518</v>
      </c>
      <c r="AC189" s="379"/>
      <c r="AD189" s="385">
        <v>2468</v>
      </c>
      <c r="AE189" s="706">
        <v>2582</v>
      </c>
    </row>
    <row r="190" spans="1:31" s="73" customFormat="1">
      <c r="A190" s="246">
        <v>44957</v>
      </c>
      <c r="B190" s="247"/>
      <c r="C190" s="379">
        <v>172.08756845311873</v>
      </c>
      <c r="D190" s="526">
        <v>174.01978887365752</v>
      </c>
      <c r="E190" s="379"/>
      <c r="F190" s="379">
        <v>115.00207020354827</v>
      </c>
      <c r="G190" s="526">
        <v>117.48026245952433</v>
      </c>
      <c r="H190" s="384"/>
      <c r="I190" s="379">
        <v>371.24809140167105</v>
      </c>
      <c r="J190" s="526">
        <v>368.57527256135796</v>
      </c>
      <c r="K190" s="384"/>
      <c r="L190" s="379">
        <v>206.83195501478906</v>
      </c>
      <c r="M190" s="526">
        <v>219.58756397333519</v>
      </c>
      <c r="N190" s="384"/>
      <c r="O190" s="379">
        <v>254.67997507217987</v>
      </c>
      <c r="P190" s="526">
        <v>255.15959346069764</v>
      </c>
      <c r="Q190" s="384"/>
      <c r="R190" s="379">
        <v>3000</v>
      </c>
      <c r="S190" s="526">
        <v>2800</v>
      </c>
      <c r="T190" s="384"/>
      <c r="U190" s="384">
        <v>401.15718594976357</v>
      </c>
      <c r="V190" s="243">
        <v>451.74336279991792</v>
      </c>
      <c r="W190" s="373"/>
      <c r="X190" s="379">
        <v>165.56148756047256</v>
      </c>
      <c r="Y190" s="526">
        <v>165.57846893534</v>
      </c>
      <c r="Z190" s="384"/>
      <c r="AA190" s="379">
        <v>302.30578322148909</v>
      </c>
      <c r="AB190" s="526">
        <v>305.06352105591213</v>
      </c>
      <c r="AC190" s="379"/>
      <c r="AD190" s="385">
        <v>2466</v>
      </c>
      <c r="AE190" s="706">
        <v>2580</v>
      </c>
    </row>
    <row r="191" spans="1:31" s="73" customFormat="1">
      <c r="A191" s="246">
        <v>44985</v>
      </c>
      <c r="B191" s="247"/>
      <c r="C191" s="379">
        <v>170.92232455955892</v>
      </c>
      <c r="D191" s="526">
        <v>175.22695052991133</v>
      </c>
      <c r="E191" s="379"/>
      <c r="F191" s="379">
        <v>113.44514065571919</v>
      </c>
      <c r="G191" s="526">
        <v>115.42568950673372</v>
      </c>
      <c r="H191" s="384"/>
      <c r="I191" s="379">
        <v>371.24809140167105</v>
      </c>
      <c r="J191" s="526">
        <v>368.57527256135796</v>
      </c>
      <c r="K191" s="384"/>
      <c r="L191" s="379">
        <v>206.54575306835483</v>
      </c>
      <c r="M191" s="526">
        <v>222.85641750005991</v>
      </c>
      <c r="N191" s="384"/>
      <c r="O191" s="379">
        <v>252.16459128373651</v>
      </c>
      <c r="P191" s="526">
        <v>253.34699192511803</v>
      </c>
      <c r="Q191" s="384"/>
      <c r="R191" s="379">
        <v>3000</v>
      </c>
      <c r="S191" s="526">
        <v>2800</v>
      </c>
      <c r="T191" s="384"/>
      <c r="U191" s="384">
        <v>401.15719606408902</v>
      </c>
      <c r="V191" s="243">
        <v>451.74341631423039</v>
      </c>
      <c r="W191" s="373"/>
      <c r="X191" s="379">
        <v>165.76888938890534</v>
      </c>
      <c r="Y191" s="526">
        <v>162.22844401337835</v>
      </c>
      <c r="Z191" s="384"/>
      <c r="AA191" s="379">
        <v>301.7511303866666</v>
      </c>
      <c r="AB191" s="526">
        <v>303.00917951899982</v>
      </c>
      <c r="AC191" s="379"/>
      <c r="AD191" s="385">
        <v>2464</v>
      </c>
      <c r="AE191" s="706">
        <v>2578</v>
      </c>
    </row>
    <row r="192" spans="1:31" s="73" customFormat="1">
      <c r="A192" s="246">
        <v>45016</v>
      </c>
      <c r="B192" s="247"/>
      <c r="C192" s="379">
        <v>169.0097689244038</v>
      </c>
      <c r="D192" s="526">
        <v>176.45835584153531</v>
      </c>
      <c r="E192" s="379"/>
      <c r="F192" s="379">
        <v>116.03764799750124</v>
      </c>
      <c r="G192" s="526">
        <v>118.6647897023422</v>
      </c>
      <c r="H192" s="384"/>
      <c r="I192" s="379">
        <v>371.24809140167105</v>
      </c>
      <c r="J192" s="526">
        <v>368.57527256135796</v>
      </c>
      <c r="K192" s="384"/>
      <c r="L192" s="379">
        <v>209.21980826014283</v>
      </c>
      <c r="M192" s="526">
        <v>226.51815206620265</v>
      </c>
      <c r="N192" s="384"/>
      <c r="O192" s="379">
        <v>254.22124467144653</v>
      </c>
      <c r="P192" s="526">
        <v>254.54059739898929</v>
      </c>
      <c r="Q192" s="384"/>
      <c r="R192" s="379">
        <v>3000</v>
      </c>
      <c r="S192" s="526">
        <v>2800</v>
      </c>
      <c r="T192" s="384"/>
      <c r="U192" s="384">
        <v>401.15718419580941</v>
      </c>
      <c r="V192" s="243">
        <v>451.7434667189284</v>
      </c>
      <c r="W192" s="373"/>
      <c r="X192" s="379">
        <v>167.35968949511823</v>
      </c>
      <c r="Y192" s="526">
        <v>163.26313765662658</v>
      </c>
      <c r="Z192" s="384"/>
      <c r="AA192" s="379">
        <v>301.57057363376055</v>
      </c>
      <c r="AB192" s="526">
        <v>303.33675748996632</v>
      </c>
      <c r="AC192" s="379"/>
      <c r="AD192" s="385">
        <v>2462</v>
      </c>
      <c r="AE192" s="706">
        <v>2576</v>
      </c>
    </row>
    <row r="193" spans="1:31" s="73" customFormat="1">
      <c r="A193" s="246">
        <v>45046</v>
      </c>
      <c r="B193" s="247"/>
      <c r="C193" s="379">
        <v>173.14449809501735</v>
      </c>
      <c r="D193" s="526">
        <v>181.03430410364743</v>
      </c>
      <c r="E193" s="379"/>
      <c r="F193" s="379">
        <v>116.81731538418562</v>
      </c>
      <c r="G193" s="526">
        <v>117.0405008529373</v>
      </c>
      <c r="H193" s="384"/>
      <c r="I193" s="379">
        <v>371.24809140167105</v>
      </c>
      <c r="J193" s="526">
        <v>368.57527256135796</v>
      </c>
      <c r="K193" s="384"/>
      <c r="L193" s="379">
        <v>212.05822299239372</v>
      </c>
      <c r="M193" s="526">
        <v>226.66382061102951</v>
      </c>
      <c r="N193" s="384"/>
      <c r="O193" s="379">
        <v>254.89980256972299</v>
      </c>
      <c r="P193" s="526">
        <v>255.03917189532493</v>
      </c>
      <c r="Q193" s="384"/>
      <c r="R193" s="379">
        <v>3000</v>
      </c>
      <c r="S193" s="526">
        <v>2800</v>
      </c>
      <c r="T193" s="384"/>
      <c r="U193" s="384">
        <v>401.15718869185679</v>
      </c>
      <c r="V193" s="243">
        <v>451.74337302795601</v>
      </c>
      <c r="W193" s="373"/>
      <c r="X193" s="379">
        <v>170.55550526483546</v>
      </c>
      <c r="Y193" s="526">
        <v>163.34739542477803</v>
      </c>
      <c r="Z193" s="384"/>
      <c r="AA193" s="379">
        <v>304.32782187344355</v>
      </c>
      <c r="AB193" s="526">
        <v>305.50654662226123</v>
      </c>
      <c r="AC193" s="379"/>
      <c r="AD193" s="385">
        <v>2460</v>
      </c>
      <c r="AE193" s="706">
        <v>2574</v>
      </c>
    </row>
    <row r="194" spans="1:31" s="73" customFormat="1">
      <c r="A194" s="246">
        <v>45077</v>
      </c>
      <c r="B194" s="247"/>
      <c r="C194" s="379">
        <v>177.01178450207902</v>
      </c>
      <c r="D194" s="526">
        <v>182.23084758044638</v>
      </c>
      <c r="E194" s="379"/>
      <c r="F194" s="379">
        <v>111.60487819856895</v>
      </c>
      <c r="G194" s="526">
        <v>112.82738970477691</v>
      </c>
      <c r="H194" s="384"/>
      <c r="I194" s="379">
        <v>371.24809140167105</v>
      </c>
      <c r="J194" s="526">
        <v>368.57527256135796</v>
      </c>
      <c r="K194" s="384"/>
      <c r="L194" s="379">
        <v>215.02268279414852</v>
      </c>
      <c r="M194" s="526">
        <v>228.28886688827433</v>
      </c>
      <c r="N194" s="384"/>
      <c r="O194" s="379">
        <v>257.8101627501178</v>
      </c>
      <c r="P194" s="526">
        <v>258.1659421169233</v>
      </c>
      <c r="Q194" s="384"/>
      <c r="R194" s="379">
        <v>3000</v>
      </c>
      <c r="S194" s="526">
        <v>2800</v>
      </c>
      <c r="T194" s="384"/>
      <c r="U194" s="384">
        <v>401.15719308672112</v>
      </c>
      <c r="V194" s="243">
        <v>451.74343025529441</v>
      </c>
      <c r="W194" s="373"/>
      <c r="X194" s="379">
        <v>171.82593417061386</v>
      </c>
      <c r="Y194" s="526">
        <v>164.06559637412238</v>
      </c>
      <c r="Z194" s="384"/>
      <c r="AA194" s="379">
        <v>301.38788395219342</v>
      </c>
      <c r="AB194" s="526">
        <v>302.15447671575117</v>
      </c>
      <c r="AC194" s="379"/>
      <c r="AD194" s="385">
        <v>2458</v>
      </c>
      <c r="AE194" s="706">
        <v>2572</v>
      </c>
    </row>
    <row r="195" spans="1:31" s="73" customFormat="1">
      <c r="A195" s="246">
        <v>45107</v>
      </c>
      <c r="B195" s="247"/>
      <c r="C195" s="379">
        <v>182.35175720666302</v>
      </c>
      <c r="D195" s="526">
        <v>179.69568324037141</v>
      </c>
      <c r="E195" s="379"/>
      <c r="F195" s="379">
        <v>111.22510049587689</v>
      </c>
      <c r="G195" s="526">
        <v>113.87678879219871</v>
      </c>
      <c r="H195" s="384"/>
      <c r="I195" s="379">
        <v>371.24809140167105</v>
      </c>
      <c r="J195" s="526">
        <v>368.57527256135796</v>
      </c>
      <c r="K195" s="384"/>
      <c r="L195" s="379">
        <v>215.6909136371394</v>
      </c>
      <c r="M195" s="526">
        <v>230.29794960800658</v>
      </c>
      <c r="N195" s="384"/>
      <c r="O195" s="379">
        <v>260.26147190184128</v>
      </c>
      <c r="P195" s="526">
        <v>259.72872019449892</v>
      </c>
      <c r="Q195" s="384"/>
      <c r="R195" s="379">
        <v>3000</v>
      </c>
      <c r="S195" s="526">
        <v>2800</v>
      </c>
      <c r="T195" s="384"/>
      <c r="U195" s="384">
        <v>401.15718503762747</v>
      </c>
      <c r="V195" s="243">
        <v>451.74344170064956</v>
      </c>
      <c r="W195" s="373"/>
      <c r="X195" s="379">
        <v>172.58978294063573</v>
      </c>
      <c r="Y195" s="526">
        <v>164.53167400369287</v>
      </c>
      <c r="Z195" s="384"/>
      <c r="AA195" s="379">
        <v>301.32976551887231</v>
      </c>
      <c r="AB195" s="526">
        <v>303.62217087976978</v>
      </c>
      <c r="AC195" s="379"/>
      <c r="AD195" s="385">
        <v>2456</v>
      </c>
      <c r="AE195" s="706">
        <v>2570</v>
      </c>
    </row>
    <row r="196" spans="1:31" s="73" customFormat="1">
      <c r="A196" s="246">
        <v>45138</v>
      </c>
      <c r="B196" s="247"/>
      <c r="C196" s="379">
        <v>173.93848616174736</v>
      </c>
      <c r="D196" s="526">
        <v>168.35030344834865</v>
      </c>
      <c r="E196" s="379"/>
      <c r="F196" s="379">
        <v>114.4988145887926</v>
      </c>
      <c r="G196" s="526">
        <v>116.17581771480243</v>
      </c>
      <c r="H196" s="384"/>
      <c r="I196" s="379">
        <v>371.24809140167105</v>
      </c>
      <c r="J196" s="526">
        <v>368.57527256135796</v>
      </c>
      <c r="K196" s="384"/>
      <c r="L196" s="379">
        <v>213.27146240230991</v>
      </c>
      <c r="M196" s="526">
        <v>228.29940000800215</v>
      </c>
      <c r="N196" s="384"/>
      <c r="O196" s="379">
        <v>261.0944306146132</v>
      </c>
      <c r="P196" s="526">
        <v>260.69715311748803</v>
      </c>
      <c r="Q196" s="384"/>
      <c r="R196" s="379">
        <v>3000</v>
      </c>
      <c r="S196" s="526">
        <v>2800</v>
      </c>
      <c r="T196" s="384"/>
      <c r="U196" s="384">
        <v>401.15718995323925</v>
      </c>
      <c r="V196" s="243">
        <v>451.74338569901795</v>
      </c>
      <c r="W196" s="373"/>
      <c r="X196" s="379">
        <v>171.19234504814608</v>
      </c>
      <c r="Y196" s="526">
        <v>165.41417361131724</v>
      </c>
      <c r="Z196" s="384"/>
      <c r="AA196" s="379">
        <v>303.39547234989237</v>
      </c>
      <c r="AB196" s="526">
        <v>303.94233800682952</v>
      </c>
      <c r="AC196" s="379"/>
      <c r="AD196" s="385">
        <v>2454</v>
      </c>
      <c r="AE196" s="706">
        <v>2568</v>
      </c>
    </row>
    <row r="197" spans="1:31" s="73" customFormat="1">
      <c r="A197" s="246">
        <v>45169</v>
      </c>
      <c r="B197" s="247"/>
      <c r="C197" s="379">
        <v>171.65959723691941</v>
      </c>
      <c r="D197" s="526">
        <v>167.12667498543939</v>
      </c>
      <c r="E197" s="379"/>
      <c r="F197" s="379">
        <v>113.12361826379215</v>
      </c>
      <c r="G197" s="526">
        <v>115.2015615241321</v>
      </c>
      <c r="H197" s="384"/>
      <c r="I197" s="379">
        <v>371.24809140167105</v>
      </c>
      <c r="J197" s="526">
        <v>368.57527256135796</v>
      </c>
      <c r="K197" s="384"/>
      <c r="L197" s="379">
        <v>206.78142303979729</v>
      </c>
      <c r="M197" s="526">
        <v>220.12750991182958</v>
      </c>
      <c r="N197" s="384"/>
      <c r="O197" s="379">
        <v>254.66867181609564</v>
      </c>
      <c r="P197" s="526">
        <v>254.52235316991909</v>
      </c>
      <c r="Q197" s="384"/>
      <c r="R197" s="379">
        <v>3000</v>
      </c>
      <c r="S197" s="526">
        <v>2800</v>
      </c>
      <c r="T197" s="384"/>
      <c r="U197" s="384">
        <v>401.15719099831705</v>
      </c>
      <c r="V197" s="243">
        <v>451.74343430036953</v>
      </c>
      <c r="W197" s="373"/>
      <c r="X197" s="379">
        <v>169.3834183030213</v>
      </c>
      <c r="Y197" s="526">
        <v>166.47430808999388</v>
      </c>
      <c r="Z197" s="384"/>
      <c r="AA197" s="379">
        <v>304.76839103436771</v>
      </c>
      <c r="AB197" s="526">
        <v>304.0729129089101</v>
      </c>
      <c r="AC197" s="379"/>
      <c r="AD197" s="385">
        <v>2452</v>
      </c>
      <c r="AE197" s="706">
        <v>2566</v>
      </c>
    </row>
    <row r="198" spans="1:31" s="73" customFormat="1">
      <c r="A198" s="246">
        <v>45199</v>
      </c>
      <c r="B198" s="247"/>
      <c r="C198" s="379">
        <v>171.68372524538603</v>
      </c>
      <c r="D198" s="526">
        <v>168.56982718408503</v>
      </c>
      <c r="E198" s="379"/>
      <c r="F198" s="379">
        <v>108.34704256725487</v>
      </c>
      <c r="G198" s="526">
        <v>115.87249556782837</v>
      </c>
      <c r="H198" s="384"/>
      <c r="I198" s="379">
        <v>371.24809140167105</v>
      </c>
      <c r="J198" s="526">
        <v>368.57527256135796</v>
      </c>
      <c r="K198" s="384"/>
      <c r="L198" s="379">
        <v>199.26299439993227</v>
      </c>
      <c r="M198" s="526">
        <v>212.32466299966268</v>
      </c>
      <c r="N198" s="384"/>
      <c r="O198" s="379">
        <v>248.50739448233628</v>
      </c>
      <c r="P198" s="526">
        <v>249.50576743871608</v>
      </c>
      <c r="Q198" s="384"/>
      <c r="R198" s="379">
        <v>3000</v>
      </c>
      <c r="S198" s="526">
        <v>2800</v>
      </c>
      <c r="T198" s="384"/>
      <c r="U198" s="384">
        <v>401.15718612244319</v>
      </c>
      <c r="V198" s="243">
        <v>451.74342660620846</v>
      </c>
      <c r="W198" s="373"/>
      <c r="X198" s="379">
        <v>168.65159535713352</v>
      </c>
      <c r="Y198" s="526">
        <v>167.46682351227781</v>
      </c>
      <c r="Z198" s="384"/>
      <c r="AA198" s="379">
        <v>308.04784404405831</v>
      </c>
      <c r="AB198" s="526">
        <v>309.26634150439793</v>
      </c>
      <c r="AC198" s="379"/>
      <c r="AD198" s="385">
        <v>2450</v>
      </c>
      <c r="AE198" s="706">
        <v>2564</v>
      </c>
    </row>
    <row r="199" spans="1:31" s="73" customFormat="1">
      <c r="A199" s="246">
        <v>45230</v>
      </c>
      <c r="B199" s="247"/>
      <c r="C199" s="379">
        <v>171.02282621696625</v>
      </c>
      <c r="D199" s="526">
        <v>166.86388996276608</v>
      </c>
      <c r="E199" s="379"/>
      <c r="F199" s="379">
        <v>109.6405286924274</v>
      </c>
      <c r="G199" s="526">
        <v>115.60469714641509</v>
      </c>
      <c r="H199" s="384"/>
      <c r="I199" s="379">
        <v>371.24809140167105</v>
      </c>
      <c r="J199" s="526">
        <v>368.57527256135796</v>
      </c>
      <c r="K199" s="384"/>
      <c r="L199" s="379">
        <v>197.94060257469496</v>
      </c>
      <c r="M199" s="526">
        <v>211.8154546902646</v>
      </c>
      <c r="N199" s="384"/>
      <c r="O199" s="379">
        <v>248.35696473461488</v>
      </c>
      <c r="P199" s="526">
        <v>251.0576920816012</v>
      </c>
      <c r="Q199" s="384"/>
      <c r="R199" s="379">
        <v>3000</v>
      </c>
      <c r="S199" s="526">
        <v>2800</v>
      </c>
      <c r="T199" s="384"/>
      <c r="U199" s="384">
        <v>401.15719035467259</v>
      </c>
      <c r="V199" s="243">
        <v>451.74339750930568</v>
      </c>
      <c r="W199" s="373"/>
      <c r="X199" s="379">
        <v>162.86500349476219</v>
      </c>
      <c r="Y199" s="526">
        <v>167.65298962049286</v>
      </c>
      <c r="Z199" s="384"/>
      <c r="AA199" s="379">
        <v>303.11096386768946</v>
      </c>
      <c r="AB199" s="526">
        <v>304.57736657552238</v>
      </c>
      <c r="AC199" s="379"/>
      <c r="AD199" s="385">
        <v>2448</v>
      </c>
      <c r="AE199" s="706">
        <v>2562</v>
      </c>
    </row>
    <row r="200" spans="1:31" s="73" customFormat="1">
      <c r="A200" s="246">
        <v>45260</v>
      </c>
      <c r="B200" s="247"/>
      <c r="C200" s="379">
        <v>170.81230556389798</v>
      </c>
      <c r="D200" s="526">
        <v>163.86041670369369</v>
      </c>
      <c r="E200" s="379"/>
      <c r="F200" s="379">
        <v>114.97343397868347</v>
      </c>
      <c r="G200" s="526">
        <v>116.50700754158815</v>
      </c>
      <c r="H200" s="384"/>
      <c r="I200" s="379">
        <v>371.24809140167105</v>
      </c>
      <c r="J200" s="526">
        <v>368.57527256135796</v>
      </c>
      <c r="K200" s="384"/>
      <c r="L200" s="379">
        <v>195.82979338607157</v>
      </c>
      <c r="M200" s="526">
        <v>210.85455678365</v>
      </c>
      <c r="N200" s="384"/>
      <c r="O200" s="379">
        <v>250.77200335599235</v>
      </c>
      <c r="P200" s="526">
        <v>253.65262691821513</v>
      </c>
      <c r="Q200" s="384"/>
      <c r="R200" s="379">
        <v>3000</v>
      </c>
      <c r="S200" s="526">
        <v>2800</v>
      </c>
      <c r="T200" s="384"/>
      <c r="U200" s="384">
        <v>401.15718970725493</v>
      </c>
      <c r="V200" s="243">
        <v>451.74343343756544</v>
      </c>
      <c r="W200" s="373"/>
      <c r="X200" s="379">
        <v>164.83958714292686</v>
      </c>
      <c r="Y200" s="526">
        <v>166.33569032002421</v>
      </c>
      <c r="Z200" s="384"/>
      <c r="AA200" s="379">
        <v>302.85321732862616</v>
      </c>
      <c r="AB200" s="526">
        <v>303.36310821755359</v>
      </c>
      <c r="AC200" s="379"/>
      <c r="AD200" s="385">
        <v>2446</v>
      </c>
      <c r="AE200" s="706">
        <v>2560</v>
      </c>
    </row>
    <row r="201" spans="1:31" s="73" customFormat="1">
      <c r="A201" s="246">
        <v>45291</v>
      </c>
      <c r="B201" s="247"/>
      <c r="C201" s="379">
        <v>169.32426664697113</v>
      </c>
      <c r="D201" s="526">
        <v>167.26090492674106</v>
      </c>
      <c r="E201" s="379"/>
      <c r="F201" s="379">
        <v>112.76923626493156</v>
      </c>
      <c r="G201" s="526">
        <v>114.55008307090206</v>
      </c>
      <c r="H201" s="384"/>
      <c r="I201" s="379">
        <v>371.24809140167105</v>
      </c>
      <c r="J201" s="526">
        <v>368.57527256135796</v>
      </c>
      <c r="K201" s="384"/>
      <c r="L201" s="379">
        <v>197.25186566388501</v>
      </c>
      <c r="M201" s="526">
        <v>211.93855561585272</v>
      </c>
      <c r="N201" s="384"/>
      <c r="O201" s="379">
        <v>248.38798609594068</v>
      </c>
      <c r="P201" s="526">
        <v>250.89236474314959</v>
      </c>
      <c r="Q201" s="384"/>
      <c r="R201" s="379">
        <v>3000</v>
      </c>
      <c r="S201" s="526">
        <v>2800</v>
      </c>
      <c r="T201" s="384"/>
      <c r="U201" s="384">
        <v>401.15718713539616</v>
      </c>
      <c r="V201" s="243">
        <v>451.74341868762878</v>
      </c>
      <c r="W201" s="373"/>
      <c r="X201" s="379">
        <v>165.06371294238556</v>
      </c>
      <c r="Y201" s="526">
        <v>164.22340568256192</v>
      </c>
      <c r="Z201" s="384"/>
      <c r="AA201" s="379">
        <v>301.03098338507675</v>
      </c>
      <c r="AB201" s="526">
        <v>302.52897171993942</v>
      </c>
      <c r="AC201" s="379"/>
      <c r="AD201" s="385">
        <v>2444</v>
      </c>
      <c r="AE201" s="706">
        <v>2558</v>
      </c>
    </row>
    <row r="202" spans="1:31" s="73" customFormat="1">
      <c r="A202" s="246">
        <v>45322</v>
      </c>
      <c r="B202" s="247"/>
      <c r="C202" s="379">
        <v>172.08756827753376</v>
      </c>
      <c r="D202" s="526">
        <v>174.01978887365019</v>
      </c>
      <c r="E202" s="379"/>
      <c r="F202" s="379">
        <v>115.00206472075644</v>
      </c>
      <c r="G202" s="526">
        <v>117.47983624994373</v>
      </c>
      <c r="H202" s="384"/>
      <c r="I202" s="379">
        <v>371.24809140167105</v>
      </c>
      <c r="J202" s="526">
        <v>368.57527256135796</v>
      </c>
      <c r="K202" s="384"/>
      <c r="L202" s="379">
        <v>206.5810547294297</v>
      </c>
      <c r="M202" s="526">
        <v>219.78384691282423</v>
      </c>
      <c r="N202" s="384"/>
      <c r="O202" s="379">
        <v>254.67996286924466</v>
      </c>
      <c r="P202" s="526">
        <v>255.1595983021586</v>
      </c>
      <c r="Q202" s="384"/>
      <c r="R202" s="379">
        <v>3000</v>
      </c>
      <c r="S202" s="526">
        <v>2800</v>
      </c>
      <c r="T202" s="384"/>
      <c r="U202" s="384">
        <v>401.15719030110427</v>
      </c>
      <c r="V202" s="243">
        <v>451.74340672116381</v>
      </c>
      <c r="W202" s="373"/>
      <c r="X202" s="379">
        <v>165.56148758867852</v>
      </c>
      <c r="Y202" s="526">
        <v>165.57657354255025</v>
      </c>
      <c r="Z202" s="384"/>
      <c r="AA202" s="379">
        <v>302.30572324532233</v>
      </c>
      <c r="AB202" s="526">
        <v>305.06328394285129</v>
      </c>
      <c r="AC202" s="379"/>
      <c r="AD202" s="385">
        <v>2442</v>
      </c>
      <c r="AE202" s="706">
        <v>2556</v>
      </c>
    </row>
    <row r="203" spans="1:31" s="73" customFormat="1">
      <c r="A203" s="246">
        <v>45351</v>
      </c>
      <c r="B203" s="247"/>
      <c r="C203" s="379">
        <v>170.92232441120342</v>
      </c>
      <c r="D203" s="526">
        <v>175.22695052990593</v>
      </c>
      <c r="E203" s="379"/>
      <c r="F203" s="379">
        <v>113.44513587907112</v>
      </c>
      <c r="G203" s="526">
        <v>115.42530448995618</v>
      </c>
      <c r="H203" s="384"/>
      <c r="I203" s="379">
        <v>371.24809140167105</v>
      </c>
      <c r="J203" s="526">
        <v>368.57527256135796</v>
      </c>
      <c r="K203" s="384"/>
      <c r="L203" s="379">
        <v>206.3521738809645</v>
      </c>
      <c r="M203" s="526">
        <v>223.04679889803893</v>
      </c>
      <c r="N203" s="384"/>
      <c r="O203" s="379">
        <v>252.16461465324761</v>
      </c>
      <c r="P203" s="526">
        <v>253.3469541517909</v>
      </c>
      <c r="Q203" s="384"/>
      <c r="R203" s="379">
        <v>3000</v>
      </c>
      <c r="S203" s="526">
        <v>2800</v>
      </c>
      <c r="T203" s="384"/>
      <c r="U203" s="384">
        <v>401.15718900473138</v>
      </c>
      <c r="V203" s="243">
        <v>451.74343044678716</v>
      </c>
      <c r="W203" s="373"/>
      <c r="X203" s="379">
        <v>165.76888941334738</v>
      </c>
      <c r="Y203" s="526">
        <v>162.22691087695748</v>
      </c>
      <c r="Z203" s="384"/>
      <c r="AA203" s="379">
        <v>301.75109139757956</v>
      </c>
      <c r="AB203" s="526">
        <v>303.00897918564209</v>
      </c>
      <c r="AC203" s="379"/>
      <c r="AD203" s="385">
        <v>2440</v>
      </c>
      <c r="AE203" s="706">
        <v>2554</v>
      </c>
    </row>
    <row r="204" spans="1:31" s="73" customFormat="1">
      <c r="A204" s="246">
        <v>45382</v>
      </c>
      <c r="B204" s="247"/>
      <c r="C204" s="379">
        <v>169.00976879905508</v>
      </c>
      <c r="D204" s="526">
        <v>176.4583558415313</v>
      </c>
      <c r="E204" s="379"/>
      <c r="F204" s="379">
        <v>116.03764383605075</v>
      </c>
      <c r="G204" s="526">
        <v>118.6644418971174</v>
      </c>
      <c r="H204" s="384"/>
      <c r="I204" s="379">
        <v>371.24809140167105</v>
      </c>
      <c r="J204" s="526">
        <v>368.57527256135796</v>
      </c>
      <c r="K204" s="384"/>
      <c r="L204" s="379">
        <v>209.08196299935395</v>
      </c>
      <c r="M204" s="526">
        <v>226.70280936138482</v>
      </c>
      <c r="N204" s="384"/>
      <c r="O204" s="379">
        <v>254.2212275307815</v>
      </c>
      <c r="P204" s="526">
        <v>254.54056093286252</v>
      </c>
      <c r="Q204" s="384"/>
      <c r="R204" s="379">
        <v>3000</v>
      </c>
      <c r="S204" s="526">
        <v>2800</v>
      </c>
      <c r="T204" s="384"/>
      <c r="U204" s="384">
        <v>401.15718792877419</v>
      </c>
      <c r="V204" s="243">
        <v>451.74341523216373</v>
      </c>
      <c r="W204" s="373"/>
      <c r="X204" s="379">
        <v>167.3596895162986</v>
      </c>
      <c r="Y204" s="526">
        <v>163.26197399912175</v>
      </c>
      <c r="Z204" s="384"/>
      <c r="AA204" s="379">
        <v>301.57055233865191</v>
      </c>
      <c r="AB204" s="526">
        <v>303.33659018016687</v>
      </c>
      <c r="AC204" s="379"/>
      <c r="AD204" s="385">
        <v>2438</v>
      </c>
      <c r="AE204" s="706">
        <v>2552</v>
      </c>
    </row>
    <row r="205" spans="1:31" s="73" customFormat="1">
      <c r="A205" s="246">
        <v>45412</v>
      </c>
      <c r="B205" s="247"/>
      <c r="C205" s="379">
        <v>173.14449798910752</v>
      </c>
      <c r="D205" s="526">
        <v>181.03430410364447</v>
      </c>
      <c r="E205" s="379"/>
      <c r="F205" s="379">
        <v>116.81731175869973</v>
      </c>
      <c r="G205" s="526">
        <v>117.04018666279948</v>
      </c>
      <c r="H205" s="384"/>
      <c r="I205" s="379">
        <v>371.24809140167105</v>
      </c>
      <c r="J205" s="526">
        <v>368.57527256135796</v>
      </c>
      <c r="K205" s="384"/>
      <c r="L205" s="379">
        <v>211.97398557682257</v>
      </c>
      <c r="M205" s="526">
        <v>226.84292590716643</v>
      </c>
      <c r="N205" s="384"/>
      <c r="O205" s="379">
        <v>254.89980410000123</v>
      </c>
      <c r="P205" s="526">
        <v>255.03917620993201</v>
      </c>
      <c r="Q205" s="384"/>
      <c r="R205" s="379">
        <v>3000</v>
      </c>
      <c r="S205" s="526">
        <v>2800</v>
      </c>
      <c r="T205" s="384"/>
      <c r="U205" s="384">
        <v>401.15719004437432</v>
      </c>
      <c r="V205" s="243">
        <v>451.74341296160725</v>
      </c>
      <c r="W205" s="373"/>
      <c r="X205" s="379">
        <v>170.55550528318943</v>
      </c>
      <c r="Y205" s="526">
        <v>163.34658678473178</v>
      </c>
      <c r="Z205" s="384"/>
      <c r="AA205" s="379">
        <v>304.32781528679629</v>
      </c>
      <c r="AB205" s="526">
        <v>305.50640875344237</v>
      </c>
      <c r="AC205" s="379"/>
      <c r="AD205" s="385">
        <v>2436</v>
      </c>
      <c r="AE205" s="706">
        <v>2550</v>
      </c>
    </row>
    <row r="206" spans="1:31" s="73" customFormat="1">
      <c r="A206" s="246">
        <v>45443</v>
      </c>
      <c r="B206" s="247"/>
      <c r="C206" s="379">
        <v>177.01178441259356</v>
      </c>
      <c r="D206" s="526">
        <v>182.23084758044419</v>
      </c>
      <c r="E206" s="379"/>
      <c r="F206" s="379">
        <v>111.60487504001932</v>
      </c>
      <c r="G206" s="526">
        <v>112.82710588085574</v>
      </c>
      <c r="H206" s="384"/>
      <c r="I206" s="379">
        <v>371.24809140167105</v>
      </c>
      <c r="J206" s="526">
        <v>368.57527256135796</v>
      </c>
      <c r="K206" s="384"/>
      <c r="L206" s="379">
        <v>214.98944881277112</v>
      </c>
      <c r="M206" s="526">
        <v>228.46258711455971</v>
      </c>
      <c r="N206" s="384"/>
      <c r="O206" s="379">
        <v>257.81017453343748</v>
      </c>
      <c r="P206" s="526">
        <v>258.16590613609975</v>
      </c>
      <c r="Q206" s="384"/>
      <c r="R206" s="379">
        <v>3000</v>
      </c>
      <c r="S206" s="526">
        <v>2800</v>
      </c>
      <c r="T206" s="384"/>
      <c r="U206" s="384">
        <v>401.1571886852646</v>
      </c>
      <c r="V206" s="243">
        <v>451.74342694376776</v>
      </c>
      <c r="W206" s="373"/>
      <c r="X206" s="379">
        <v>171.82593418651859</v>
      </c>
      <c r="Y206" s="526">
        <v>164.06511197016914</v>
      </c>
      <c r="Z206" s="384"/>
      <c r="AA206" s="379">
        <v>301.38788939142529</v>
      </c>
      <c r="AB206" s="526">
        <v>302.15436490527526</v>
      </c>
      <c r="AC206" s="379"/>
      <c r="AD206" s="385">
        <v>2434</v>
      </c>
      <c r="AE206" s="706">
        <v>2548</v>
      </c>
    </row>
    <row r="207" spans="1:31" s="73" customFormat="1">
      <c r="A207" s="246">
        <v>45473</v>
      </c>
      <c r="B207" s="247"/>
      <c r="C207" s="379">
        <v>182.35175713105482</v>
      </c>
      <c r="D207" s="526">
        <v>179.69568324036979</v>
      </c>
      <c r="E207" s="379"/>
      <c r="F207" s="379">
        <v>111.22509774412551</v>
      </c>
      <c r="G207" s="526">
        <v>113.87653239962451</v>
      </c>
      <c r="H207" s="384"/>
      <c r="I207" s="379">
        <v>371.24809140167105</v>
      </c>
      <c r="J207" s="526">
        <v>368.57527256135796</v>
      </c>
      <c r="K207" s="384"/>
      <c r="L207" s="379">
        <v>215.70566241946582</v>
      </c>
      <c r="M207" s="526">
        <v>230.46644667465711</v>
      </c>
      <c r="N207" s="384"/>
      <c r="O207" s="379">
        <v>260.26145725718203</v>
      </c>
      <c r="P207" s="526">
        <v>259.72870626773653</v>
      </c>
      <c r="Q207" s="384"/>
      <c r="R207" s="379">
        <v>3000</v>
      </c>
      <c r="S207" s="526">
        <v>2800</v>
      </c>
      <c r="T207" s="384"/>
      <c r="U207" s="384">
        <v>401.15718847420675</v>
      </c>
      <c r="V207" s="243">
        <v>451.74341428602554</v>
      </c>
      <c r="W207" s="373"/>
      <c r="X207" s="379">
        <v>172.58978295441807</v>
      </c>
      <c r="Y207" s="526">
        <v>164.53147185738024</v>
      </c>
      <c r="Z207" s="384"/>
      <c r="AA207" s="379">
        <v>301.32978059509929</v>
      </c>
      <c r="AB207" s="526">
        <v>303.62208196286298</v>
      </c>
      <c r="AC207" s="379"/>
      <c r="AD207" s="385">
        <v>2432</v>
      </c>
      <c r="AE207" s="706">
        <v>2546</v>
      </c>
    </row>
    <row r="208" spans="1:31" s="73" customFormat="1">
      <c r="A208" s="705">
        <v>45504</v>
      </c>
      <c r="B208" s="243"/>
      <c r="C208" s="379">
        <v>173.9384860978644</v>
      </c>
      <c r="D208" s="526">
        <v>168.35030344834746</v>
      </c>
      <c r="E208" s="379"/>
      <c r="F208" s="379">
        <v>114.49881219144682</v>
      </c>
      <c r="G208" s="526">
        <v>116.17558610235824</v>
      </c>
      <c r="H208" s="384"/>
      <c r="I208" s="379">
        <v>371.24809140167105</v>
      </c>
      <c r="J208" s="526">
        <v>368.57527256135796</v>
      </c>
      <c r="K208" s="384"/>
      <c r="L208" s="379">
        <v>213.33081976069167</v>
      </c>
      <c r="M208" s="526">
        <v>228.46283095716055</v>
      </c>
      <c r="N208" s="384"/>
      <c r="O208" s="379">
        <v>261.09443829881656</v>
      </c>
      <c r="P208" s="526">
        <v>260.69715121699267</v>
      </c>
      <c r="Q208" s="384"/>
      <c r="R208" s="379">
        <v>3000</v>
      </c>
      <c r="S208" s="526">
        <v>2800</v>
      </c>
      <c r="T208" s="384"/>
      <c r="U208" s="384">
        <v>401.1571897366872</v>
      </c>
      <c r="V208" s="243">
        <v>451.74341669599181</v>
      </c>
      <c r="W208" s="373"/>
      <c r="X208" s="379">
        <v>171.19234506008925</v>
      </c>
      <c r="Y208" s="526">
        <v>165.41420520003749</v>
      </c>
      <c r="Z208" s="384"/>
      <c r="AA208" s="379">
        <v>303.3954949551453</v>
      </c>
      <c r="AB208" s="526">
        <v>303.94226904738525</v>
      </c>
      <c r="AC208" s="379"/>
      <c r="AD208" s="385">
        <v>2430</v>
      </c>
      <c r="AE208" s="706">
        <v>2544</v>
      </c>
    </row>
    <row r="209" spans="1:31" s="73" customFormat="1">
      <c r="A209" s="705">
        <v>45535</v>
      </c>
      <c r="B209" s="243"/>
      <c r="C209" s="379">
        <v>171.65959718294332</v>
      </c>
      <c r="D209" s="526">
        <v>167.12667498543851</v>
      </c>
      <c r="E209" s="379"/>
      <c r="F209" s="379">
        <v>113.12361617520709</v>
      </c>
      <c r="G209" s="526">
        <v>115.20135229683885</v>
      </c>
      <c r="H209" s="384"/>
      <c r="I209" s="379">
        <v>371.24809140167105</v>
      </c>
      <c r="J209" s="526">
        <v>368.57527256135796</v>
      </c>
      <c r="K209" s="384"/>
      <c r="L209" s="379">
        <v>206.88172391308294</v>
      </c>
      <c r="M209" s="526">
        <v>220.28602706393059</v>
      </c>
      <c r="N209" s="384"/>
      <c r="O209" s="379">
        <v>254.66867452591899</v>
      </c>
      <c r="P209" s="526">
        <v>254.52232563203185</v>
      </c>
      <c r="Q209" s="384"/>
      <c r="R209" s="379">
        <v>3000</v>
      </c>
      <c r="S209" s="526">
        <v>2800</v>
      </c>
      <c r="T209" s="384"/>
      <c r="U209" s="384">
        <v>401.15718859203503</v>
      </c>
      <c r="V209" s="243">
        <v>451.74342382857589</v>
      </c>
      <c r="W209" s="373"/>
      <c r="X209" s="379">
        <v>169.38341831337073</v>
      </c>
      <c r="Y209" s="526">
        <v>166.47452237528475</v>
      </c>
      <c r="Z209" s="384"/>
      <c r="AA209" s="379">
        <v>304.76841932616844</v>
      </c>
      <c r="AB209" s="526">
        <v>304.07286120439704</v>
      </c>
      <c r="AC209" s="379"/>
      <c r="AD209" s="385">
        <v>2428</v>
      </c>
      <c r="AE209" s="706">
        <v>2542</v>
      </c>
    </row>
    <row r="210" spans="1:31" s="73" customFormat="1">
      <c r="A210" s="705">
        <v>45565</v>
      </c>
      <c r="B210" s="243"/>
      <c r="C210" s="379">
        <v>171.68372519978047</v>
      </c>
      <c r="D210" s="526">
        <v>168.56982718408437</v>
      </c>
      <c r="E210" s="379"/>
      <c r="F210" s="379">
        <v>108.34704074766441</v>
      </c>
      <c r="G210" s="526">
        <v>115.87230656217976</v>
      </c>
      <c r="H210" s="384"/>
      <c r="I210" s="379">
        <v>371.24809140167105</v>
      </c>
      <c r="J210" s="526">
        <v>368.57527256135796</v>
      </c>
      <c r="K210" s="384"/>
      <c r="L210" s="379">
        <v>199.40034468030822</v>
      </c>
      <c r="M210" s="526">
        <v>212.47841409539828</v>
      </c>
      <c r="N210" s="384"/>
      <c r="O210" s="379">
        <v>248.50738540756862</v>
      </c>
      <c r="P210" s="526">
        <v>249.5057651071952</v>
      </c>
      <c r="Q210" s="384"/>
      <c r="R210" s="379">
        <v>3000</v>
      </c>
      <c r="S210" s="526">
        <v>2800</v>
      </c>
      <c r="T210" s="384"/>
      <c r="U210" s="384">
        <v>401.15718880839063</v>
      </c>
      <c r="V210" s="243">
        <v>451.74341461575574</v>
      </c>
      <c r="W210" s="373"/>
      <c r="X210" s="379">
        <v>168.65159536610187</v>
      </c>
      <c r="Y210" s="526">
        <v>167.46717025548176</v>
      </c>
      <c r="Z210" s="384"/>
      <c r="AA210" s="379">
        <v>308.04787642813767</v>
      </c>
      <c r="AB210" s="526">
        <v>309.26630458591558</v>
      </c>
      <c r="AC210" s="379"/>
      <c r="AD210" s="385">
        <v>2426</v>
      </c>
      <c r="AE210" s="706">
        <v>2540</v>
      </c>
    </row>
    <row r="211" spans="1:31" s="73" customFormat="1">
      <c r="A211" s="705">
        <v>45596</v>
      </c>
      <c r="B211" s="243"/>
      <c r="C211" s="379">
        <v>171.02282617843315</v>
      </c>
      <c r="D211" s="526">
        <v>166.8638899627656</v>
      </c>
      <c r="E211" s="379"/>
      <c r="F211" s="379">
        <v>109.64052710718697</v>
      </c>
      <c r="G211" s="526">
        <v>115.60452640800592</v>
      </c>
      <c r="H211" s="384"/>
      <c r="I211" s="379">
        <v>371.24809140167105</v>
      </c>
      <c r="J211" s="526">
        <v>368.57527256135796</v>
      </c>
      <c r="K211" s="384"/>
      <c r="L211" s="379">
        <v>198.11093945694361</v>
      </c>
      <c r="M211" s="526">
        <v>211.96458302828088</v>
      </c>
      <c r="N211" s="384"/>
      <c r="O211" s="379">
        <v>248.35697309229687</v>
      </c>
      <c r="P211" s="526">
        <v>251.05768473436899</v>
      </c>
      <c r="Q211" s="384"/>
      <c r="R211" s="379">
        <v>3000</v>
      </c>
      <c r="S211" s="526">
        <v>2800</v>
      </c>
      <c r="T211" s="384"/>
      <c r="U211" s="384">
        <v>401.15718946064504</v>
      </c>
      <c r="V211" s="243">
        <v>451.74341865643277</v>
      </c>
      <c r="W211" s="373"/>
      <c r="X211" s="379">
        <v>162.86500350253377</v>
      </c>
      <c r="Y211" s="526">
        <v>167.65342195521782</v>
      </c>
      <c r="Z211" s="384"/>
      <c r="AA211" s="379">
        <v>303.11099897951237</v>
      </c>
      <c r="AB211" s="526">
        <v>304.57734220393741</v>
      </c>
      <c r="AC211" s="379"/>
      <c r="AD211" s="385">
        <v>2424</v>
      </c>
      <c r="AE211" s="706">
        <v>2538</v>
      </c>
    </row>
    <row r="212" spans="1:31" s="73" customFormat="1">
      <c r="A212" s="705">
        <v>45626</v>
      </c>
      <c r="B212" s="243"/>
      <c r="C212" s="379">
        <v>170.81230553134054</v>
      </c>
      <c r="D212" s="526">
        <v>163.86041670369332</v>
      </c>
      <c r="E212" s="379"/>
      <c r="F212" s="379">
        <v>114.9734325976105</v>
      </c>
      <c r="G212" s="526">
        <v>116.50685330490485</v>
      </c>
      <c r="H212" s="384"/>
      <c r="I212" s="379">
        <v>371.24809140167105</v>
      </c>
      <c r="J212" s="526">
        <v>368.57527256135796</v>
      </c>
      <c r="K212" s="384"/>
      <c r="L212" s="379">
        <v>196.02894363965717</v>
      </c>
      <c r="M212" s="526">
        <v>210.99920135410395</v>
      </c>
      <c r="N212" s="384"/>
      <c r="O212" s="379">
        <v>250.77200090114547</v>
      </c>
      <c r="P212" s="526">
        <v>253.65260951068095</v>
      </c>
      <c r="Q212" s="384"/>
      <c r="R212" s="379">
        <v>3000</v>
      </c>
      <c r="S212" s="526">
        <v>2800</v>
      </c>
      <c r="T212" s="384"/>
      <c r="U212" s="384">
        <v>401.15718861797114</v>
      </c>
      <c r="V212" s="243">
        <v>451.74342147542461</v>
      </c>
      <c r="W212" s="373"/>
      <c r="X212" s="379">
        <v>164.83958714966136</v>
      </c>
      <c r="Y212" s="526">
        <v>166.33616659784713</v>
      </c>
      <c r="Z212" s="384"/>
      <c r="AA212" s="379">
        <v>302.85325401428565</v>
      </c>
      <c r="AB212" s="526">
        <v>303.36309437654478</v>
      </c>
      <c r="AC212" s="379"/>
      <c r="AD212" s="385">
        <v>2422</v>
      </c>
      <c r="AE212" s="706">
        <v>2536</v>
      </c>
    </row>
    <row r="213" spans="1:31" s="73" customFormat="1">
      <c r="A213" s="705">
        <v>45657</v>
      </c>
      <c r="B213" s="243"/>
      <c r="C213" s="379">
        <v>169.32426661946263</v>
      </c>
      <c r="D213" s="526">
        <v>167.26090492674081</v>
      </c>
      <c r="E213" s="379"/>
      <c r="F213" s="379">
        <v>112.76923506173075</v>
      </c>
      <c r="G213" s="526">
        <v>114.54994374106649</v>
      </c>
      <c r="H213" s="384"/>
      <c r="I213" s="379">
        <v>371.24809140167105</v>
      </c>
      <c r="J213" s="526">
        <v>368.57527256135796</v>
      </c>
      <c r="K213" s="384"/>
      <c r="L213" s="379">
        <v>197.47560129230419</v>
      </c>
      <c r="M213" s="526">
        <v>212.07885122995341</v>
      </c>
      <c r="N213" s="384"/>
      <c r="O213" s="379">
        <v>248.38798240647961</v>
      </c>
      <c r="P213" s="526">
        <v>250.89236621513578</v>
      </c>
      <c r="Q213" s="384"/>
      <c r="R213" s="379">
        <v>3000</v>
      </c>
      <c r="S213" s="526">
        <v>2800</v>
      </c>
      <c r="T213" s="384"/>
      <c r="U213" s="384">
        <v>401.1571889886842</v>
      </c>
      <c r="V213" s="243">
        <v>451.74341547242028</v>
      </c>
      <c r="W213" s="373"/>
      <c r="X213" s="379">
        <v>165.06371294822137</v>
      </c>
      <c r="Y213" s="526">
        <v>164.22389064460262</v>
      </c>
      <c r="Z213" s="384"/>
      <c r="AA213" s="379">
        <v>301.03102068202156</v>
      </c>
      <c r="AB213" s="526">
        <v>302.52896660665965</v>
      </c>
      <c r="AC213" s="379"/>
      <c r="AD213" s="385">
        <v>2420</v>
      </c>
      <c r="AE213" s="706">
        <v>2534</v>
      </c>
    </row>
    <row r="214" spans="1:31" s="73" customFormat="1">
      <c r="A214" s="705">
        <v>45688</v>
      </c>
      <c r="B214" s="243"/>
      <c r="C214" s="379">
        <v>172.08756825429126</v>
      </c>
      <c r="D214" s="526">
        <v>174.01978887364999</v>
      </c>
      <c r="E214" s="379"/>
      <c r="F214" s="379">
        <v>115.00206367251916</v>
      </c>
      <c r="G214" s="526">
        <v>117.4797103862214</v>
      </c>
      <c r="H214" s="384"/>
      <c r="I214" s="379">
        <v>371.24809140167105</v>
      </c>
      <c r="J214" s="526">
        <v>368.57527256135796</v>
      </c>
      <c r="K214" s="384"/>
      <c r="L214" s="379">
        <v>206.82514554722414</v>
      </c>
      <c r="M214" s="526">
        <v>219.91992432847914</v>
      </c>
      <c r="N214" s="384"/>
      <c r="O214" s="379">
        <v>254.67996906328693</v>
      </c>
      <c r="P214" s="526">
        <v>255.1595886196877</v>
      </c>
      <c r="Q214" s="384"/>
      <c r="R214" s="379">
        <v>3000</v>
      </c>
      <c r="S214" s="526">
        <v>2800</v>
      </c>
      <c r="T214" s="384"/>
      <c r="U214" s="384">
        <v>401.15718924966012</v>
      </c>
      <c r="V214" s="243">
        <v>451.74341950009392</v>
      </c>
      <c r="W214" s="373"/>
      <c r="X214" s="379">
        <v>165.56148759373556</v>
      </c>
      <c r="Y214" s="526">
        <v>165.57703889522199</v>
      </c>
      <c r="Z214" s="384"/>
      <c r="AA214" s="379">
        <v>302.30576036329836</v>
      </c>
      <c r="AB214" s="526">
        <v>305.06328595682436</v>
      </c>
      <c r="AC214" s="379"/>
      <c r="AD214" s="385">
        <v>2418</v>
      </c>
      <c r="AE214" s="706">
        <v>2532</v>
      </c>
    </row>
    <row r="215" spans="1:31" s="73" customFormat="1">
      <c r="A215" s="705">
        <v>45716</v>
      </c>
      <c r="B215" s="243"/>
      <c r="C215" s="379">
        <v>170.92232439156533</v>
      </c>
      <c r="D215" s="526">
        <v>175.22695052990579</v>
      </c>
      <c r="E215" s="379"/>
      <c r="F215" s="379">
        <v>113.44513496583919</v>
      </c>
      <c r="G215" s="526">
        <v>115.42519079085838</v>
      </c>
      <c r="H215" s="384"/>
      <c r="I215" s="379">
        <v>371.24809140167105</v>
      </c>
      <c r="J215" s="526">
        <v>368.57527256135796</v>
      </c>
      <c r="K215" s="384"/>
      <c r="L215" s="379">
        <v>206.61243660580217</v>
      </c>
      <c r="M215" s="526">
        <v>223.17878494172257</v>
      </c>
      <c r="N215" s="384"/>
      <c r="O215" s="379">
        <v>252.16461044997624</v>
      </c>
      <c r="P215" s="526">
        <v>253.3469452698734</v>
      </c>
      <c r="Q215" s="384"/>
      <c r="R215" s="379">
        <v>3000</v>
      </c>
      <c r="S215" s="526">
        <v>2800</v>
      </c>
      <c r="T215" s="384"/>
      <c r="U215" s="384">
        <v>401.1571886943197</v>
      </c>
      <c r="V215" s="243">
        <v>451.74341990727817</v>
      </c>
      <c r="W215" s="373"/>
      <c r="X215" s="379">
        <v>165.76888941772961</v>
      </c>
      <c r="Y215" s="526">
        <v>162.22733536618989</v>
      </c>
      <c r="Z215" s="384"/>
      <c r="AA215" s="379">
        <v>301.75112770008894</v>
      </c>
      <c r="AB215" s="526">
        <v>303.00898691642368</v>
      </c>
      <c r="AC215" s="379"/>
      <c r="AD215" s="385">
        <v>2416</v>
      </c>
      <c r="AE215" s="706">
        <v>2530</v>
      </c>
    </row>
    <row r="216" spans="1:31" s="73" customFormat="1">
      <c r="A216" s="705">
        <v>45747</v>
      </c>
      <c r="B216" s="243"/>
      <c r="C216" s="379">
        <v>169.00976878246243</v>
      </c>
      <c r="D216" s="526">
        <v>176.45835584153119</v>
      </c>
      <c r="E216" s="379"/>
      <c r="F216" s="379">
        <v>116.03764304043646</v>
      </c>
      <c r="G216" s="526">
        <v>118.66433918694327</v>
      </c>
      <c r="H216" s="384"/>
      <c r="I216" s="379">
        <v>371.24809140167105</v>
      </c>
      <c r="J216" s="526">
        <v>368.57527256135796</v>
      </c>
      <c r="K216" s="384"/>
      <c r="L216" s="379">
        <v>209.35430652379682</v>
      </c>
      <c r="M216" s="526">
        <v>226.83082704634322</v>
      </c>
      <c r="N216" s="384"/>
      <c r="O216" s="379">
        <v>254.22122753166917</v>
      </c>
      <c r="P216" s="526">
        <v>254.54056206738662</v>
      </c>
      <c r="Q216" s="384"/>
      <c r="R216" s="379">
        <v>3000</v>
      </c>
      <c r="S216" s="526">
        <v>2800</v>
      </c>
      <c r="T216" s="384"/>
      <c r="U216" s="384">
        <v>401.15718906851259</v>
      </c>
      <c r="V216" s="243">
        <v>451.74341641858871</v>
      </c>
      <c r="W216" s="373"/>
      <c r="X216" s="379">
        <v>164.83958714966136</v>
      </c>
      <c r="Y216" s="526">
        <v>163.26234308482131</v>
      </c>
      <c r="Z216" s="384"/>
      <c r="AA216" s="379">
        <v>301.57058732516555</v>
      </c>
      <c r="AB216" s="526">
        <v>303.33660239421204</v>
      </c>
      <c r="AC216" s="379"/>
      <c r="AD216" s="385">
        <v>2414</v>
      </c>
      <c r="AE216" s="706">
        <v>2528</v>
      </c>
    </row>
    <row r="217" spans="1:31" s="73" customFormat="1">
      <c r="A217" s="705">
        <v>45777</v>
      </c>
      <c r="B217" s="243"/>
      <c r="C217" s="379">
        <v>173.14449797508806</v>
      </c>
      <c r="D217" s="526">
        <v>181.03430410364439</v>
      </c>
      <c r="E217" s="379"/>
      <c r="F217" s="379">
        <v>116.81731106555478</v>
      </c>
      <c r="G217" s="526">
        <v>117.04009387947863</v>
      </c>
      <c r="H217" s="384"/>
      <c r="I217" s="379">
        <v>371.24809140167105</v>
      </c>
      <c r="J217" s="526">
        <v>368.57527256135796</v>
      </c>
      <c r="K217" s="384"/>
      <c r="L217" s="379">
        <v>212.25445215100737</v>
      </c>
      <c r="M217" s="526">
        <v>226.96709454806748</v>
      </c>
      <c r="N217" s="384"/>
      <c r="O217" s="379">
        <v>254.89980741014074</v>
      </c>
      <c r="P217" s="526">
        <v>255.03916709211776</v>
      </c>
      <c r="Q217" s="384"/>
      <c r="R217" s="379">
        <v>3000</v>
      </c>
      <c r="S217" s="526">
        <v>2800</v>
      </c>
      <c r="T217" s="384"/>
      <c r="U217" s="384">
        <v>401.15718910662906</v>
      </c>
      <c r="V217" s="243">
        <v>451.74341970564359</v>
      </c>
      <c r="W217" s="373"/>
      <c r="X217" s="379">
        <v>165.06371294822137</v>
      </c>
      <c r="Y217" s="526">
        <v>163.34689201758721</v>
      </c>
      <c r="Z217" s="384"/>
      <c r="AA217" s="379">
        <v>304.32784857589814</v>
      </c>
      <c r="AB217" s="526">
        <v>305.50642438055257</v>
      </c>
      <c r="AC217" s="379"/>
      <c r="AD217" s="385">
        <v>2412</v>
      </c>
      <c r="AE217" s="706">
        <v>2526</v>
      </c>
    </row>
    <row r="218" spans="1:31" s="73" customFormat="1">
      <c r="A218" s="705">
        <v>45808</v>
      </c>
      <c r="B218" s="243"/>
      <c r="C218" s="379">
        <v>177.01178440074821</v>
      </c>
      <c r="D218" s="526">
        <v>182.23084758044413</v>
      </c>
      <c r="E218" s="379"/>
      <c r="F218" s="379">
        <v>111.60487443614642</v>
      </c>
      <c r="G218" s="526">
        <v>112.82702206496602</v>
      </c>
      <c r="H218" s="384"/>
      <c r="I218" s="379">
        <v>371.24809140167105</v>
      </c>
      <c r="J218" s="526">
        <v>368.57527256135796</v>
      </c>
      <c r="K218" s="384"/>
      <c r="L218" s="379">
        <v>215.27425093450162</v>
      </c>
      <c r="M218" s="526">
        <v>228.58302243869659</v>
      </c>
      <c r="N218" s="384"/>
      <c r="O218" s="379">
        <v>257.81017074387057</v>
      </c>
      <c r="P218" s="526">
        <v>258.16590286314909</v>
      </c>
      <c r="Q218" s="384"/>
      <c r="R218" s="379">
        <v>3000</v>
      </c>
      <c r="S218" s="526">
        <v>2800</v>
      </c>
      <c r="T218" s="384"/>
      <c r="U218" s="384">
        <v>401.15718878026797</v>
      </c>
      <c r="V218" s="243">
        <v>451.74341897515785</v>
      </c>
      <c r="W218" s="373"/>
      <c r="X218" s="379">
        <v>165.56148759373556</v>
      </c>
      <c r="Y218" s="526">
        <v>164.06535016760631</v>
      </c>
      <c r="Z218" s="384"/>
      <c r="AA218" s="379">
        <v>301.38792070501512</v>
      </c>
      <c r="AB218" s="526">
        <v>302.15438302493311</v>
      </c>
      <c r="AC218" s="379"/>
      <c r="AD218" s="385">
        <v>2410</v>
      </c>
      <c r="AE218" s="706">
        <v>2524</v>
      </c>
    </row>
    <row r="219" spans="1:31" s="73" customFormat="1">
      <c r="A219" s="705">
        <v>45838</v>
      </c>
      <c r="B219" s="378"/>
      <c r="C219" s="379">
        <v>182.35175712104643</v>
      </c>
      <c r="D219" s="526">
        <v>179.69568324036973</v>
      </c>
      <c r="E219" s="379"/>
      <c r="F219" s="379">
        <v>111.22509721802705</v>
      </c>
      <c r="G219" s="526">
        <v>113.87645668447112</v>
      </c>
      <c r="H219" s="379"/>
      <c r="I219" s="379">
        <v>371.24809140167105</v>
      </c>
      <c r="J219" s="526">
        <v>368.57527256135796</v>
      </c>
      <c r="K219" s="379"/>
      <c r="L219" s="379">
        <v>215.99121529147928</v>
      </c>
      <c r="M219" s="526">
        <v>230.58326092980798</v>
      </c>
      <c r="N219" s="379"/>
      <c r="O219" s="379">
        <v>260.26145903309174</v>
      </c>
      <c r="P219" s="526">
        <v>259.72870574288993</v>
      </c>
      <c r="Q219" s="379"/>
      <c r="R219" s="379">
        <v>3000</v>
      </c>
      <c r="S219" s="526">
        <v>2800</v>
      </c>
      <c r="T219" s="379"/>
      <c r="U219" s="379">
        <v>401.15718908904239</v>
      </c>
      <c r="V219" s="243">
        <v>451.74341723115231</v>
      </c>
      <c r="W219" s="373"/>
      <c r="X219" s="379">
        <v>165.76888941772961</v>
      </c>
      <c r="Y219" s="526">
        <v>164.53164416600654</v>
      </c>
      <c r="Z219" s="379"/>
      <c r="AA219" s="379">
        <v>301.32980974373805</v>
      </c>
      <c r="AB219" s="526">
        <v>303.62210179070496</v>
      </c>
      <c r="AC219" s="379"/>
      <c r="AD219" s="385">
        <v>2408</v>
      </c>
      <c r="AE219" s="706">
        <v>2522</v>
      </c>
    </row>
    <row r="220" spans="1:31">
      <c r="A220" s="703">
        <v>45839</v>
      </c>
      <c r="D220" s="374">
        <v>168.35030344834743</v>
      </c>
      <c r="G220" s="374">
        <v>116.17551770501173</v>
      </c>
      <c r="J220" s="374">
        <v>368.57527256135796</v>
      </c>
      <c r="M220" s="374">
        <v>228.57613301620549</v>
      </c>
      <c r="P220" s="374">
        <v>260.69714431302839</v>
      </c>
      <c r="S220" s="374">
        <v>2800</v>
      </c>
      <c r="V220" s="374">
        <v>451.74341958978061</v>
      </c>
      <c r="Y220" s="374">
        <v>165.4143161196811</v>
      </c>
      <c r="AB220" s="374">
        <v>303.94228992201141</v>
      </c>
      <c r="AE220" s="473">
        <v>2520</v>
      </c>
    </row>
    <row r="221" spans="1:31">
      <c r="A221" s="703">
        <v>45870</v>
      </c>
      <c r="D221" s="374">
        <v>167.12667498543848</v>
      </c>
      <c r="G221" s="374">
        <v>115.20129051003924</v>
      </c>
      <c r="J221" s="374">
        <v>368.57527256135796</v>
      </c>
      <c r="M221" s="374">
        <v>220.39592252632295</v>
      </c>
      <c r="P221" s="374">
        <v>254.5223251856992</v>
      </c>
      <c r="S221" s="374">
        <v>2800</v>
      </c>
      <c r="V221" s="374">
        <v>451.74341848984938</v>
      </c>
      <c r="Y221" s="374">
        <v>166.47457880598401</v>
      </c>
      <c r="AB221" s="374">
        <v>304.0728825746736</v>
      </c>
      <c r="AE221" s="473">
        <v>2518</v>
      </c>
    </row>
    <row r="222" spans="1:31">
      <c r="A222" s="703">
        <v>45901</v>
      </c>
      <c r="D222" s="374">
        <v>168.56982718408435</v>
      </c>
      <c r="G222" s="374">
        <v>115.87225074702317</v>
      </c>
      <c r="J222" s="374">
        <v>368.57527256135796</v>
      </c>
      <c r="M222" s="374">
        <v>212.58500538558516</v>
      </c>
      <c r="P222" s="374">
        <v>249.50576319343654</v>
      </c>
      <c r="S222" s="374">
        <v>2800</v>
      </c>
      <c r="V222" s="374">
        <v>451.7434178322053</v>
      </c>
      <c r="Y222" s="374">
        <v>167.46718061458208</v>
      </c>
      <c r="AB222" s="374">
        <v>309.26632599888705</v>
      </c>
      <c r="AE222" s="473">
        <v>2516</v>
      </c>
    </row>
    <row r="223" spans="1:31">
      <c r="A223" s="703">
        <v>45931</v>
      </c>
      <c r="D223" s="374">
        <v>166.8638899627656</v>
      </c>
      <c r="G223" s="374">
        <v>115.60447598733801</v>
      </c>
      <c r="J223" s="374">
        <v>368.57527256135796</v>
      </c>
      <c r="M223" s="374">
        <v>212.06796949116449</v>
      </c>
      <c r="P223" s="374">
        <v>251.05768042377881</v>
      </c>
      <c r="S223" s="374">
        <v>2800</v>
      </c>
      <c r="V223" s="374">
        <v>451.74341934962553</v>
      </c>
      <c r="Y223" s="374">
        <v>167.6533953979592</v>
      </c>
      <c r="AB223" s="374">
        <v>304.57736329343254</v>
      </c>
      <c r="AE223" s="473">
        <v>2514</v>
      </c>
    </row>
    <row r="224" spans="1:31">
      <c r="A224" s="703">
        <v>45962</v>
      </c>
      <c r="D224" s="374">
        <v>163.86041670369332</v>
      </c>
      <c r="G224" s="374">
        <v>116.50680775735275</v>
      </c>
      <c r="J224" s="374">
        <v>368.57527256135796</v>
      </c>
      <c r="M224" s="374">
        <v>211.09947934763269</v>
      </c>
      <c r="P224" s="374">
        <v>253.65260994212073</v>
      </c>
      <c r="S224" s="374">
        <v>2800</v>
      </c>
      <c r="V224" s="374">
        <v>451.74341828712829</v>
      </c>
      <c r="Y224" s="374">
        <v>166.33611236213446</v>
      </c>
      <c r="AB224" s="374">
        <v>303.3631148525331</v>
      </c>
      <c r="AE224" s="473">
        <v>2512</v>
      </c>
    </row>
    <row r="225" spans="1:31">
      <c r="A225" s="703">
        <v>45992</v>
      </c>
      <c r="D225" s="374">
        <v>167.26090492674081</v>
      </c>
      <c r="G225" s="374">
        <v>114.54990259564757</v>
      </c>
      <c r="J225" s="374">
        <v>368.57527256135796</v>
      </c>
      <c r="M225" s="374">
        <v>212.17611421492927</v>
      </c>
      <c r="P225" s="374">
        <v>250.89236373406465</v>
      </c>
      <c r="S225" s="374">
        <v>2800</v>
      </c>
      <c r="V225" s="374">
        <v>451.74341822810294</v>
      </c>
      <c r="Y225" s="374">
        <v>164.22381752951014</v>
      </c>
      <c r="AB225" s="374">
        <v>302.52898624539114</v>
      </c>
      <c r="AE225" s="473">
        <v>2510</v>
      </c>
    </row>
    <row r="226" spans="1:31">
      <c r="A226" s="703">
        <v>46033</v>
      </c>
      <c r="D226" s="374">
        <v>174.01978887364999</v>
      </c>
      <c r="G226" s="374">
        <v>117.47967321747315</v>
      </c>
      <c r="J226" s="374">
        <v>368.57527256135796</v>
      </c>
      <c r="M226" s="374">
        <v>220.01426295566458</v>
      </c>
      <c r="P226" s="374">
        <v>255.1595864598267</v>
      </c>
      <c r="S226" s="374">
        <v>2800</v>
      </c>
      <c r="V226" s="374">
        <v>451.74341909736273</v>
      </c>
      <c r="Y226" s="374">
        <v>165.57695487347007</v>
      </c>
      <c r="AB226" s="374">
        <v>305.06330459176604</v>
      </c>
      <c r="AE226" s="473">
        <v>2508</v>
      </c>
    </row>
    <row r="227" spans="1:31">
      <c r="A227" s="703">
        <v>46054</v>
      </c>
      <c r="D227" s="374">
        <v>175.22695052990579</v>
      </c>
      <c r="G227" s="374">
        <v>115.42515721443888</v>
      </c>
      <c r="J227" s="374">
        <v>368.57527256135796</v>
      </c>
      <c r="M227" s="374">
        <v>223.27028713632868</v>
      </c>
      <c r="P227" s="374">
        <v>253.34694556541598</v>
      </c>
      <c r="S227" s="374">
        <v>2800</v>
      </c>
      <c r="V227" s="374">
        <v>451.74341824556774</v>
      </c>
      <c r="Y227" s="374">
        <v>162.22724732347305</v>
      </c>
      <c r="AB227" s="374">
        <v>303.00900442999057</v>
      </c>
      <c r="AE227" s="473">
        <v>2506</v>
      </c>
    </row>
    <row r="228" spans="1:31">
      <c r="A228" s="703">
        <v>46082</v>
      </c>
      <c r="D228" s="374">
        <v>176.45835584153119</v>
      </c>
      <c r="G228" s="374">
        <v>118.6643088556569</v>
      </c>
      <c r="J228" s="374">
        <v>368.57527256135796</v>
      </c>
      <c r="M228" s="374">
        <v>226.91957808997751</v>
      </c>
      <c r="P228" s="374">
        <v>254.54055975787378</v>
      </c>
      <c r="S228" s="374">
        <v>2800</v>
      </c>
      <c r="V228" s="374">
        <v>451.74341846136991</v>
      </c>
      <c r="Y228" s="374">
        <v>163.26225667344644</v>
      </c>
      <c r="AB228" s="374">
        <v>303.33661871027726</v>
      </c>
      <c r="AE228" s="473">
        <v>2504</v>
      </c>
    </row>
    <row r="229" spans="1:31">
      <c r="A229" s="703">
        <v>46113</v>
      </c>
      <c r="D229" s="374">
        <v>181.03430410364439</v>
      </c>
      <c r="G229" s="374">
        <v>117.04006647968599</v>
      </c>
      <c r="J229" s="374">
        <v>368.57527256135796</v>
      </c>
      <c r="M229" s="374">
        <v>227.05317715821781</v>
      </c>
      <c r="P229" s="374">
        <v>255.03916632674753</v>
      </c>
      <c r="S229" s="374">
        <v>2800</v>
      </c>
      <c r="V229" s="374">
        <v>451.74341888634973</v>
      </c>
      <c r="Y229" s="374">
        <v>163.34681160829041</v>
      </c>
      <c r="AB229" s="374">
        <v>305.50643945771145</v>
      </c>
      <c r="AE229" s="473">
        <v>2502</v>
      </c>
    </row>
    <row r="230" spans="1:31">
      <c r="A230" s="703">
        <v>46153</v>
      </c>
      <c r="D230" s="374">
        <v>182.23084758044413</v>
      </c>
      <c r="G230" s="374">
        <v>112.82699731334064</v>
      </c>
      <c r="J230" s="374">
        <v>368.57527256135796</v>
      </c>
      <c r="M230" s="374">
        <v>228.66651684582524</v>
      </c>
      <c r="P230" s="374">
        <v>258.16590271804955</v>
      </c>
      <c r="S230" s="374">
        <v>2800</v>
      </c>
      <c r="V230" s="374">
        <v>451.74341828330387</v>
      </c>
      <c r="Y230" s="374">
        <v>164.06527888146294</v>
      </c>
      <c r="AB230" s="374">
        <v>302.15439685048773</v>
      </c>
      <c r="AE230" s="473">
        <v>2500</v>
      </c>
    </row>
    <row r="231" spans="1:31" ht="13.5" thickBot="1">
      <c r="A231" s="704">
        <v>46174</v>
      </c>
      <c r="B231" s="376"/>
      <c r="C231" s="380"/>
      <c r="D231" s="375">
        <v>179.69568324036973</v>
      </c>
      <c r="E231" s="380"/>
      <c r="F231" s="380"/>
      <c r="G231" s="375">
        <v>113.87643432506984</v>
      </c>
      <c r="H231" s="380"/>
      <c r="I231" s="380"/>
      <c r="J231" s="375">
        <v>368.57527256135796</v>
      </c>
      <c r="K231" s="380"/>
      <c r="L231" s="380"/>
      <c r="M231" s="375">
        <v>230.6642449521278</v>
      </c>
      <c r="N231" s="380"/>
      <c r="O231" s="380"/>
      <c r="P231" s="375">
        <v>259.72870401300486</v>
      </c>
      <c r="Q231" s="380"/>
      <c r="R231" s="380"/>
      <c r="S231" s="375">
        <v>2800</v>
      </c>
      <c r="T231" s="380"/>
      <c r="U231" s="380"/>
      <c r="V231" s="375">
        <v>451.74341858102298</v>
      </c>
      <c r="W231" s="380"/>
      <c r="X231" s="380"/>
      <c r="Y231" s="375">
        <v>164.53158396779497</v>
      </c>
      <c r="Z231" s="380"/>
      <c r="AA231" s="380"/>
      <c r="AB231" s="375">
        <v>303.62211437533119</v>
      </c>
      <c r="AC231" s="380"/>
      <c r="AD231" s="380"/>
      <c r="AE231" s="474">
        <v>2498</v>
      </c>
    </row>
  </sheetData>
  <mergeCells count="1">
    <mergeCell ref="B2:AC2"/>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29" fitToHeight="0" orientation="landscape" r:id="rId1"/>
  <headerFooter>
    <oddFooter>&amp;L&amp;F&amp;CPage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78"/>
  <sheetViews>
    <sheetView workbookViewId="0"/>
  </sheetViews>
  <sheetFormatPr defaultRowHeight="12.75"/>
  <cols>
    <col min="1" max="2" width="9" style="73" customWidth="1"/>
    <col min="3" max="3" width="10.28515625" style="480" bestFit="1" customWidth="1"/>
    <col min="4" max="4" width="18" style="480" customWidth="1"/>
    <col min="5" max="5" width="10.28515625" style="480" bestFit="1" customWidth="1"/>
    <col min="6" max="6" width="12.140625" style="73" customWidth="1"/>
    <col min="7" max="7" width="9.85546875" style="73" customWidth="1"/>
    <col min="8" max="9" width="9" style="73" customWidth="1"/>
    <col min="10" max="16384" width="9.140625" style="73"/>
  </cols>
  <sheetData>
    <row r="1" spans="1:18">
      <c r="A1" s="82" t="s">
        <v>152</v>
      </c>
    </row>
    <row r="3" spans="1:18">
      <c r="A3" s="120" t="s">
        <v>65</v>
      </c>
    </row>
    <row r="4" spans="1:18" ht="13.5" thickBot="1"/>
    <row r="5" spans="1:18" ht="39" thickBot="1">
      <c r="A5" s="502" t="s">
        <v>8</v>
      </c>
      <c r="B5" s="490"/>
      <c r="C5" s="503" t="s">
        <v>63</v>
      </c>
      <c r="D5" s="504" t="s">
        <v>169</v>
      </c>
      <c r="E5" s="505" t="s">
        <v>200</v>
      </c>
      <c r="F5" s="613" t="s">
        <v>201</v>
      </c>
      <c r="G5" s="479" t="s">
        <v>239</v>
      </c>
    </row>
    <row r="6" spans="1:18">
      <c r="A6" s="502">
        <v>200903</v>
      </c>
      <c r="B6" s="506">
        <v>40086</v>
      </c>
      <c r="C6" s="486">
        <f>SUM(D6:E6)</f>
        <v>65738</v>
      </c>
      <c r="D6" s="487">
        <v>48636</v>
      </c>
      <c r="E6" s="487">
        <v>17102</v>
      </c>
      <c r="F6" s="614">
        <f>D6/C6</f>
        <v>0.73984605555386529</v>
      </c>
      <c r="G6" s="615">
        <f>1-F6</f>
        <v>0.26015394444613471</v>
      </c>
      <c r="J6" s="625"/>
      <c r="K6" s="625"/>
      <c r="L6" s="619"/>
      <c r="M6" s="619"/>
      <c r="N6" s="619"/>
      <c r="P6" s="494"/>
      <c r="Q6" s="494"/>
      <c r="R6" s="494"/>
    </row>
    <row r="7" spans="1:18">
      <c r="A7" s="292">
        <v>200904</v>
      </c>
      <c r="B7" s="295">
        <v>40178</v>
      </c>
      <c r="C7" s="484">
        <f t="shared" ref="C7:C33" si="0">SUM(D7:E7)</f>
        <v>65734</v>
      </c>
      <c r="D7" s="434">
        <v>47166</v>
      </c>
      <c r="E7" s="434">
        <v>18568</v>
      </c>
      <c r="F7" s="122">
        <f t="shared" ref="F7:F31" si="1">D7/C7</f>
        <v>0.71752821979493109</v>
      </c>
      <c r="G7" s="616">
        <f t="shared" ref="G7:G32" si="2">1-F7</f>
        <v>0.28247178020506891</v>
      </c>
      <c r="J7" s="625"/>
      <c r="K7" s="625"/>
      <c r="L7" s="619"/>
      <c r="M7" s="619"/>
      <c r="N7" s="619"/>
      <c r="O7" s="106"/>
    </row>
    <row r="8" spans="1:18">
      <c r="A8" s="292">
        <v>201001</v>
      </c>
      <c r="B8" s="295">
        <v>40268</v>
      </c>
      <c r="C8" s="484">
        <f t="shared" si="0"/>
        <v>62868</v>
      </c>
      <c r="D8" s="434">
        <v>44496</v>
      </c>
      <c r="E8" s="434">
        <v>18372</v>
      </c>
      <c r="F8" s="122">
        <f t="shared" si="1"/>
        <v>0.70776865814086654</v>
      </c>
      <c r="G8" s="616">
        <f t="shared" si="2"/>
        <v>0.29223134185913346</v>
      </c>
      <c r="J8" s="625"/>
      <c r="K8" s="625"/>
      <c r="L8" s="619"/>
      <c r="M8" s="619"/>
      <c r="N8" s="619"/>
      <c r="O8" s="106"/>
    </row>
    <row r="9" spans="1:18">
      <c r="A9" s="292">
        <v>201002</v>
      </c>
      <c r="B9" s="295">
        <v>40359</v>
      </c>
      <c r="C9" s="484">
        <f t="shared" si="0"/>
        <v>60757</v>
      </c>
      <c r="D9" s="434">
        <v>42644</v>
      </c>
      <c r="E9" s="434">
        <v>18113</v>
      </c>
      <c r="F9" s="122">
        <f t="shared" si="1"/>
        <v>0.70187797290847143</v>
      </c>
      <c r="G9" s="616">
        <f t="shared" si="2"/>
        <v>0.29812202709152857</v>
      </c>
      <c r="J9" s="625"/>
      <c r="K9" s="625"/>
      <c r="L9" s="619"/>
      <c r="M9" s="619"/>
      <c r="N9" s="619"/>
      <c r="O9" s="106"/>
    </row>
    <row r="10" spans="1:18">
      <c r="A10" s="292">
        <v>201003</v>
      </c>
      <c r="B10" s="295">
        <v>40451</v>
      </c>
      <c r="C10" s="484">
        <f t="shared" si="0"/>
        <v>62290</v>
      </c>
      <c r="D10" s="434">
        <v>43729</v>
      </c>
      <c r="E10" s="434">
        <v>18561</v>
      </c>
      <c r="F10" s="122">
        <f t="shared" si="1"/>
        <v>0.70202279659656441</v>
      </c>
      <c r="G10" s="616">
        <f t="shared" si="2"/>
        <v>0.29797720340343559</v>
      </c>
      <c r="J10" s="625"/>
      <c r="K10" s="625"/>
      <c r="L10" s="619"/>
      <c r="M10" s="619"/>
      <c r="N10" s="619"/>
      <c r="O10" s="106"/>
    </row>
    <row r="11" spans="1:18">
      <c r="A11" s="292">
        <v>201004</v>
      </c>
      <c r="B11" s="295">
        <v>40543</v>
      </c>
      <c r="C11" s="484">
        <f t="shared" si="0"/>
        <v>61487</v>
      </c>
      <c r="D11" s="434">
        <v>41014</v>
      </c>
      <c r="E11" s="434">
        <v>20473</v>
      </c>
      <c r="F11" s="122">
        <f t="shared" si="1"/>
        <v>0.66703530827654622</v>
      </c>
      <c r="G11" s="616">
        <f t="shared" si="2"/>
        <v>0.33296469172345378</v>
      </c>
      <c r="J11" s="625"/>
      <c r="K11" s="625"/>
      <c r="L11" s="619"/>
      <c r="M11" s="619"/>
      <c r="N11" s="619"/>
      <c r="O11" s="106"/>
    </row>
    <row r="12" spans="1:18">
      <c r="A12" s="292">
        <v>201101</v>
      </c>
      <c r="B12" s="295">
        <v>40633</v>
      </c>
      <c r="C12" s="484">
        <f t="shared" si="0"/>
        <v>58095</v>
      </c>
      <c r="D12" s="434">
        <v>38625</v>
      </c>
      <c r="E12" s="434">
        <v>19470</v>
      </c>
      <c r="F12" s="122">
        <f t="shared" si="1"/>
        <v>0.66485928221017299</v>
      </c>
      <c r="G12" s="616">
        <f t="shared" si="2"/>
        <v>0.33514071778982701</v>
      </c>
      <c r="J12" s="625"/>
      <c r="K12" s="625"/>
      <c r="L12" s="619"/>
      <c r="M12" s="619"/>
      <c r="N12" s="619"/>
      <c r="O12" s="106"/>
    </row>
    <row r="13" spans="1:18">
      <c r="A13" s="292">
        <v>201102</v>
      </c>
      <c r="B13" s="295">
        <v>40724</v>
      </c>
      <c r="C13" s="484">
        <f t="shared" si="0"/>
        <v>58131</v>
      </c>
      <c r="D13" s="434">
        <v>38869</v>
      </c>
      <c r="E13" s="434">
        <v>19262</v>
      </c>
      <c r="F13" s="122">
        <f t="shared" si="1"/>
        <v>0.66864495707969929</v>
      </c>
      <c r="G13" s="616">
        <f t="shared" si="2"/>
        <v>0.33135504292030071</v>
      </c>
      <c r="J13" s="625"/>
      <c r="K13" s="625"/>
      <c r="L13" s="619"/>
      <c r="M13" s="619"/>
      <c r="N13" s="619"/>
      <c r="O13" s="106"/>
    </row>
    <row r="14" spans="1:18">
      <c r="A14" s="292">
        <v>201103</v>
      </c>
      <c r="B14" s="295">
        <v>40816</v>
      </c>
      <c r="C14" s="484">
        <f t="shared" si="0"/>
        <v>59524</v>
      </c>
      <c r="D14" s="434">
        <v>38742</v>
      </c>
      <c r="E14" s="434">
        <v>20782</v>
      </c>
      <c r="F14" s="122">
        <f t="shared" si="1"/>
        <v>0.65086351723674485</v>
      </c>
      <c r="G14" s="616">
        <f t="shared" si="2"/>
        <v>0.34913648276325515</v>
      </c>
      <c r="J14" s="625"/>
      <c r="K14" s="625"/>
      <c r="L14" s="619"/>
      <c r="M14" s="619"/>
      <c r="N14" s="619"/>
      <c r="O14" s="106"/>
    </row>
    <row r="15" spans="1:18">
      <c r="A15" s="292">
        <v>201104</v>
      </c>
      <c r="B15" s="295">
        <v>40908</v>
      </c>
      <c r="C15" s="484">
        <f t="shared" si="0"/>
        <v>58937</v>
      </c>
      <c r="D15" s="434">
        <v>36811</v>
      </c>
      <c r="E15" s="434">
        <v>22126</v>
      </c>
      <c r="F15" s="122">
        <f t="shared" si="1"/>
        <v>0.6245821809729033</v>
      </c>
      <c r="G15" s="616">
        <f t="shared" si="2"/>
        <v>0.3754178190270967</v>
      </c>
      <c r="J15" s="625"/>
      <c r="K15" s="625"/>
      <c r="L15" s="619"/>
      <c r="M15" s="619"/>
      <c r="N15" s="619"/>
      <c r="O15" s="106"/>
    </row>
    <row r="16" spans="1:18">
      <c r="A16" s="292">
        <v>201201</v>
      </c>
      <c r="B16" s="295">
        <v>40999</v>
      </c>
      <c r="C16" s="484">
        <f t="shared" si="0"/>
        <v>56642</v>
      </c>
      <c r="D16" s="434">
        <v>35239</v>
      </c>
      <c r="E16" s="434">
        <v>21403</v>
      </c>
      <c r="F16" s="122">
        <f t="shared" si="1"/>
        <v>0.62213551781363652</v>
      </c>
      <c r="G16" s="616">
        <f t="shared" si="2"/>
        <v>0.37786448218636348</v>
      </c>
      <c r="J16" s="625"/>
      <c r="K16" s="625"/>
      <c r="L16" s="619"/>
      <c r="M16" s="619"/>
      <c r="N16" s="619"/>
      <c r="O16" s="106"/>
    </row>
    <row r="17" spans="1:15">
      <c r="A17" s="292">
        <v>201202</v>
      </c>
      <c r="B17" s="295">
        <v>41090</v>
      </c>
      <c r="C17" s="484">
        <f t="shared" si="0"/>
        <v>54476</v>
      </c>
      <c r="D17" s="434">
        <v>33892</v>
      </c>
      <c r="E17" s="434">
        <v>20584</v>
      </c>
      <c r="F17" s="122">
        <f t="shared" si="1"/>
        <v>0.62214553197738454</v>
      </c>
      <c r="G17" s="616">
        <f t="shared" si="2"/>
        <v>0.37785446802261546</v>
      </c>
      <c r="J17" s="625"/>
      <c r="K17" s="625"/>
      <c r="L17" s="619"/>
      <c r="M17" s="619"/>
      <c r="N17" s="619"/>
      <c r="O17" s="106"/>
    </row>
    <row r="18" spans="1:15">
      <c r="A18" s="292">
        <v>201203</v>
      </c>
      <c r="B18" s="295">
        <v>41182</v>
      </c>
      <c r="C18" s="484">
        <f t="shared" si="0"/>
        <v>54597</v>
      </c>
      <c r="D18" s="434">
        <v>34217</v>
      </c>
      <c r="E18" s="434">
        <v>20380</v>
      </c>
      <c r="F18" s="122">
        <f t="shared" si="1"/>
        <v>0.62671941681777388</v>
      </c>
      <c r="G18" s="616">
        <f t="shared" si="2"/>
        <v>0.37328058318222612</v>
      </c>
      <c r="J18" s="625"/>
      <c r="K18" s="625"/>
      <c r="L18" s="619"/>
      <c r="M18" s="619"/>
      <c r="N18" s="619"/>
      <c r="O18" s="106"/>
    </row>
    <row r="19" spans="1:15">
      <c r="A19" s="292">
        <v>201204</v>
      </c>
      <c r="B19" s="295">
        <v>41274</v>
      </c>
      <c r="C19" s="484">
        <f t="shared" si="0"/>
        <v>55236</v>
      </c>
      <c r="D19" s="434">
        <v>34357</v>
      </c>
      <c r="E19" s="434">
        <v>20879</v>
      </c>
      <c r="F19" s="122">
        <f t="shared" si="1"/>
        <v>0.62200376566007676</v>
      </c>
      <c r="G19" s="616">
        <f t="shared" si="2"/>
        <v>0.37799623433992324</v>
      </c>
      <c r="J19" s="625"/>
      <c r="K19" s="625"/>
      <c r="L19" s="619"/>
      <c r="M19" s="619"/>
      <c r="N19" s="619"/>
      <c r="O19" s="106"/>
    </row>
    <row r="20" spans="1:15">
      <c r="A20" s="292">
        <v>201301</v>
      </c>
      <c r="B20" s="295">
        <v>41364</v>
      </c>
      <c r="C20" s="484">
        <f t="shared" si="0"/>
        <v>50603</v>
      </c>
      <c r="D20" s="434">
        <v>31705</v>
      </c>
      <c r="E20" s="434">
        <v>18898</v>
      </c>
      <c r="F20" s="122">
        <f t="shared" si="1"/>
        <v>0.62654388079758117</v>
      </c>
      <c r="G20" s="616">
        <f t="shared" si="2"/>
        <v>0.37345611920241883</v>
      </c>
      <c r="J20" s="625"/>
      <c r="K20" s="625"/>
      <c r="L20" s="619"/>
      <c r="M20" s="619"/>
      <c r="N20" s="619"/>
      <c r="O20" s="106"/>
    </row>
    <row r="21" spans="1:15">
      <c r="A21" s="292">
        <v>201302</v>
      </c>
      <c r="B21" s="295">
        <v>41455</v>
      </c>
      <c r="C21" s="484">
        <f t="shared" si="0"/>
        <v>49595</v>
      </c>
      <c r="D21" s="434">
        <v>31627</v>
      </c>
      <c r="E21" s="434">
        <v>17968</v>
      </c>
      <c r="F21" s="122">
        <f t="shared" si="1"/>
        <v>0.63770541385220281</v>
      </c>
      <c r="G21" s="616">
        <f t="shared" si="2"/>
        <v>0.36229458614779719</v>
      </c>
      <c r="J21" s="625"/>
      <c r="K21" s="625"/>
      <c r="L21" s="619"/>
      <c r="M21" s="619"/>
      <c r="N21" s="619"/>
      <c r="O21" s="106"/>
    </row>
    <row r="22" spans="1:15">
      <c r="A22" s="292">
        <v>201303</v>
      </c>
      <c r="B22" s="295">
        <v>41547</v>
      </c>
      <c r="C22" s="484">
        <f t="shared" si="0"/>
        <v>47877</v>
      </c>
      <c r="D22" s="434">
        <v>29408</v>
      </c>
      <c r="E22" s="434">
        <v>18469</v>
      </c>
      <c r="F22" s="122">
        <f t="shared" si="1"/>
        <v>0.61424065835369801</v>
      </c>
      <c r="G22" s="616">
        <f t="shared" si="2"/>
        <v>0.38575934164630199</v>
      </c>
      <c r="J22" s="625"/>
      <c r="K22" s="625"/>
      <c r="L22" s="619"/>
      <c r="M22" s="619"/>
      <c r="N22" s="619"/>
      <c r="O22" s="106"/>
    </row>
    <row r="23" spans="1:15">
      <c r="A23" s="292">
        <v>201304</v>
      </c>
      <c r="B23" s="295">
        <v>41639</v>
      </c>
      <c r="C23" s="484">
        <f t="shared" si="0"/>
        <v>46955</v>
      </c>
      <c r="D23" s="434">
        <v>30054</v>
      </c>
      <c r="E23" s="434">
        <v>16901</v>
      </c>
      <c r="F23" s="122">
        <f t="shared" si="1"/>
        <v>0.64005963156213397</v>
      </c>
      <c r="G23" s="616">
        <f t="shared" si="2"/>
        <v>0.35994036843786603</v>
      </c>
      <c r="J23" s="625"/>
      <c r="K23" s="625"/>
      <c r="L23" s="619"/>
      <c r="M23" s="619"/>
      <c r="N23" s="619"/>
      <c r="O23" s="106"/>
    </row>
    <row r="24" spans="1:15">
      <c r="A24" s="292">
        <v>201401</v>
      </c>
      <c r="B24" s="295">
        <v>41729</v>
      </c>
      <c r="C24" s="484">
        <f t="shared" si="0"/>
        <v>43774</v>
      </c>
      <c r="D24" s="434">
        <v>28652</v>
      </c>
      <c r="E24" s="434">
        <v>15122</v>
      </c>
      <c r="F24" s="122">
        <f t="shared" si="1"/>
        <v>0.65454379311920319</v>
      </c>
      <c r="G24" s="616">
        <f t="shared" si="2"/>
        <v>0.34545620688079681</v>
      </c>
      <c r="J24" s="625"/>
      <c r="K24" s="625"/>
      <c r="L24" s="619"/>
      <c r="M24" s="619"/>
      <c r="N24" s="619"/>
      <c r="O24" s="106"/>
    </row>
    <row r="25" spans="1:15">
      <c r="A25" s="292">
        <v>201402</v>
      </c>
      <c r="B25" s="295">
        <v>41820</v>
      </c>
      <c r="C25" s="484">
        <f t="shared" si="0"/>
        <v>44533</v>
      </c>
      <c r="D25" s="434">
        <v>29213</v>
      </c>
      <c r="E25" s="434">
        <v>15320</v>
      </c>
      <c r="F25" s="122">
        <f t="shared" si="1"/>
        <v>0.65598544899288169</v>
      </c>
      <c r="G25" s="616">
        <f t="shared" si="2"/>
        <v>0.34401455100711831</v>
      </c>
      <c r="J25" s="625"/>
      <c r="K25" s="625"/>
      <c r="L25" s="619"/>
      <c r="M25" s="619"/>
      <c r="N25" s="619"/>
      <c r="O25" s="106"/>
    </row>
    <row r="26" spans="1:15">
      <c r="A26" s="292">
        <v>201403</v>
      </c>
      <c r="B26" s="295">
        <v>41912</v>
      </c>
      <c r="C26" s="484">
        <f t="shared" si="0"/>
        <v>45243</v>
      </c>
      <c r="D26" s="434">
        <v>30285</v>
      </c>
      <c r="E26" s="434">
        <v>14958</v>
      </c>
      <c r="F26" s="122">
        <f t="shared" si="1"/>
        <v>0.66938531927591005</v>
      </c>
      <c r="G26" s="616">
        <f t="shared" si="2"/>
        <v>0.33061468072408995</v>
      </c>
      <c r="J26" s="625"/>
      <c r="K26" s="625"/>
      <c r="L26" s="619"/>
      <c r="M26" s="619"/>
      <c r="N26" s="619"/>
      <c r="O26" s="106"/>
    </row>
    <row r="27" spans="1:15">
      <c r="A27" s="292">
        <v>201404</v>
      </c>
      <c r="B27" s="295">
        <v>42004</v>
      </c>
      <c r="C27" s="484">
        <f t="shared" si="0"/>
        <v>44342</v>
      </c>
      <c r="D27" s="434">
        <v>29495</v>
      </c>
      <c r="E27" s="434">
        <v>14847</v>
      </c>
      <c r="F27" s="122">
        <f t="shared" si="1"/>
        <v>0.66517071850615672</v>
      </c>
      <c r="G27" s="616">
        <f t="shared" si="2"/>
        <v>0.33482928149384328</v>
      </c>
      <c r="J27" s="625"/>
      <c r="K27" s="625"/>
      <c r="L27" s="619"/>
      <c r="M27" s="619"/>
      <c r="N27" s="619"/>
      <c r="O27" s="106"/>
    </row>
    <row r="28" spans="1:15">
      <c r="A28" s="292">
        <v>201501</v>
      </c>
      <c r="B28" s="295">
        <v>42094</v>
      </c>
      <c r="C28" s="484">
        <f t="shared" si="0"/>
        <v>43254</v>
      </c>
      <c r="D28" s="434">
        <v>28943</v>
      </c>
      <c r="E28" s="434">
        <v>14311</v>
      </c>
      <c r="F28" s="122">
        <f t="shared" si="1"/>
        <v>0.66914042631895321</v>
      </c>
      <c r="G28" s="616">
        <f t="shared" si="2"/>
        <v>0.33085957368104679</v>
      </c>
      <c r="J28" s="625"/>
      <c r="K28" s="625"/>
      <c r="L28" s="619"/>
      <c r="M28" s="619"/>
      <c r="N28" s="619"/>
      <c r="O28" s="106"/>
    </row>
    <row r="29" spans="1:15">
      <c r="A29" s="292">
        <v>201502</v>
      </c>
      <c r="B29" s="295">
        <v>42185</v>
      </c>
      <c r="C29" s="484">
        <f t="shared" si="0"/>
        <v>42400</v>
      </c>
      <c r="D29" s="434">
        <v>28704</v>
      </c>
      <c r="E29" s="434">
        <v>13696</v>
      </c>
      <c r="F29" s="122">
        <f t="shared" si="1"/>
        <v>0.67698113207547173</v>
      </c>
      <c r="G29" s="616">
        <f t="shared" si="2"/>
        <v>0.32301886792452827</v>
      </c>
      <c r="J29" s="625"/>
      <c r="K29" s="625"/>
      <c r="L29" s="619"/>
      <c r="M29" s="619"/>
      <c r="N29" s="619"/>
      <c r="O29" s="106"/>
    </row>
    <row r="30" spans="1:15">
      <c r="A30" s="292">
        <v>201503</v>
      </c>
      <c r="B30" s="295">
        <v>42277</v>
      </c>
      <c r="C30" s="484">
        <f t="shared" si="0"/>
        <v>42449</v>
      </c>
      <c r="D30" s="434">
        <v>29418</v>
      </c>
      <c r="E30" s="434">
        <v>13031</v>
      </c>
      <c r="F30" s="122">
        <f t="shared" si="1"/>
        <v>0.69301985912506769</v>
      </c>
      <c r="G30" s="616">
        <f t="shared" si="2"/>
        <v>0.30698014087493231</v>
      </c>
      <c r="J30" s="625"/>
      <c r="K30" s="625"/>
      <c r="L30" s="619"/>
      <c r="M30" s="619"/>
      <c r="N30" s="619"/>
      <c r="O30" s="106"/>
    </row>
    <row r="31" spans="1:15">
      <c r="A31" s="292">
        <v>201504</v>
      </c>
      <c r="B31" s="295">
        <v>42369</v>
      </c>
      <c r="C31" s="484">
        <f t="shared" si="0"/>
        <v>43250</v>
      </c>
      <c r="D31" s="434">
        <v>29927</v>
      </c>
      <c r="E31" s="434">
        <v>13323</v>
      </c>
      <c r="F31" s="122">
        <f t="shared" si="1"/>
        <v>0.69195375722543351</v>
      </c>
      <c r="G31" s="616">
        <f t="shared" si="2"/>
        <v>0.30804624277456649</v>
      </c>
      <c r="J31" s="625"/>
      <c r="K31" s="625"/>
      <c r="L31" s="619"/>
      <c r="M31" s="619"/>
      <c r="N31" s="619"/>
      <c r="O31" s="106"/>
    </row>
    <row r="32" spans="1:15">
      <c r="A32" s="292">
        <v>201601</v>
      </c>
      <c r="B32" s="295">
        <v>42460</v>
      </c>
      <c r="C32" s="484">
        <f t="shared" si="0"/>
        <v>41800</v>
      </c>
      <c r="D32" s="434">
        <v>29362</v>
      </c>
      <c r="E32" s="434">
        <v>12438</v>
      </c>
      <c r="F32" s="122">
        <f t="shared" ref="F32" si="3">D32/C32</f>
        <v>0.70244019138755975</v>
      </c>
      <c r="G32" s="616">
        <f t="shared" si="2"/>
        <v>0.29755980861244025</v>
      </c>
      <c r="J32" s="625"/>
      <c r="K32" s="625"/>
      <c r="L32" s="619"/>
      <c r="M32" s="619"/>
      <c r="N32" s="619"/>
      <c r="O32" s="106"/>
    </row>
    <row r="33" spans="1:15">
      <c r="A33" s="292">
        <v>201602</v>
      </c>
      <c r="B33" s="295">
        <v>42551</v>
      </c>
      <c r="C33" s="434">
        <f t="shared" si="0"/>
        <v>45881</v>
      </c>
      <c r="D33" s="434">
        <v>30021</v>
      </c>
      <c r="E33" s="434">
        <v>15860</v>
      </c>
      <c r="F33" s="122">
        <f t="shared" ref="F33:F34" si="4">D33/C33</f>
        <v>0.65432314029772676</v>
      </c>
      <c r="G33" s="616">
        <f t="shared" ref="G33:G34" si="5">1-F33</f>
        <v>0.34567685970227324</v>
      </c>
      <c r="J33" s="625"/>
      <c r="K33" s="625"/>
      <c r="L33" s="619"/>
      <c r="M33" s="619"/>
      <c r="N33" s="619"/>
      <c r="O33" s="106"/>
    </row>
    <row r="34" spans="1:15">
      <c r="A34" s="292">
        <v>201603</v>
      </c>
      <c r="B34" s="295">
        <v>42643</v>
      </c>
      <c r="C34" s="434">
        <v>44931</v>
      </c>
      <c r="D34" s="434">
        <v>30569</v>
      </c>
      <c r="E34" s="434">
        <v>14362</v>
      </c>
      <c r="F34" s="122">
        <f t="shared" si="4"/>
        <v>0.6803543210700852</v>
      </c>
      <c r="G34" s="616">
        <f t="shared" si="5"/>
        <v>0.3196456789299148</v>
      </c>
      <c r="J34" s="625"/>
      <c r="K34" s="625"/>
    </row>
    <row r="35" spans="1:15" ht="13.5" thickBot="1">
      <c r="A35" s="537">
        <v>201604</v>
      </c>
      <c r="B35" s="296">
        <v>42705</v>
      </c>
      <c r="C35" s="485">
        <v>43802</v>
      </c>
      <c r="D35" s="435">
        <v>30461</v>
      </c>
      <c r="E35" s="435">
        <v>13341</v>
      </c>
      <c r="F35" s="125">
        <f t="shared" ref="F35" si="6">D35/C35</f>
        <v>0.69542486644445456</v>
      </c>
      <c r="G35" s="617">
        <f t="shared" ref="G35" si="7">1-F35</f>
        <v>0.30457513355554544</v>
      </c>
      <c r="J35" s="625"/>
      <c r="K35" s="625"/>
    </row>
    <row r="36" spans="1:15">
      <c r="A36" s="110"/>
      <c r="B36" s="478"/>
      <c r="C36" s="434"/>
      <c r="D36" s="434"/>
      <c r="E36" s="434"/>
      <c r="F36" s="122"/>
      <c r="G36" s="514"/>
      <c r="J36" s="625"/>
      <c r="K36" s="625"/>
    </row>
    <row r="37" spans="1:15" s="476" customFormat="1" ht="38.25">
      <c r="C37" s="483" t="s">
        <v>57</v>
      </c>
      <c r="D37" s="483" t="s">
        <v>160</v>
      </c>
      <c r="E37" s="483" t="s">
        <v>202</v>
      </c>
    </row>
    <row r="38" spans="1:15">
      <c r="A38" s="120" t="s">
        <v>171</v>
      </c>
      <c r="C38" s="106">
        <f>C35/C31-1</f>
        <v>1.2763005780346726E-2</v>
      </c>
      <c r="D38" s="106">
        <f t="shared" ref="D38:E38" si="8">D35/D31-1</f>
        <v>1.7843418986199788E-2</v>
      </c>
      <c r="E38" s="106">
        <f t="shared" si="8"/>
        <v>1.3510470614725989E-3</v>
      </c>
    </row>
    <row r="39" spans="1:15">
      <c r="A39" s="120" t="s">
        <v>170</v>
      </c>
      <c r="C39" s="106">
        <f>C35/C11-1</f>
        <v>-0.28762177370826358</v>
      </c>
      <c r="D39" s="106">
        <f t="shared" ref="D39:E39" si="9">D35/D11-1</f>
        <v>-0.25730238455161647</v>
      </c>
      <c r="E39" s="106">
        <f t="shared" si="9"/>
        <v>-0.34836125628877057</v>
      </c>
    </row>
    <row r="40" spans="1:15">
      <c r="A40" s="120" t="s">
        <v>204</v>
      </c>
      <c r="C40" s="106">
        <f>SUM(C32:C35)/SUM(C28:C31)-1</f>
        <v>2.9535520241839919E-2</v>
      </c>
      <c r="D40" s="106">
        <f t="shared" ref="D40:E40" si="10">SUM(D32:D35)/SUM(D28:D31)-1</f>
        <v>2.9241315645514243E-2</v>
      </c>
      <c r="E40" s="106">
        <f t="shared" si="10"/>
        <v>3.0168687110244452E-2</v>
      </c>
    </row>
    <row r="41" spans="1:15">
      <c r="A41" s="120" t="s">
        <v>203</v>
      </c>
      <c r="C41" s="106">
        <f>SUM(C32:C35)/SUM(C7:C10)-1</f>
        <v>-0.29896800702565873</v>
      </c>
      <c r="D41" s="106">
        <f t="shared" ref="D41:E41" si="11">SUM(D32:D35)/SUM(D7:D10)-1</f>
        <v>-0.32365546100485865</v>
      </c>
      <c r="E41" s="106">
        <f t="shared" si="11"/>
        <v>-0.23926155350884337</v>
      </c>
    </row>
    <row r="43" spans="1:15">
      <c r="A43" s="120" t="s">
        <v>64</v>
      </c>
    </row>
    <row r="44" spans="1:15" ht="13.5" thickBot="1"/>
    <row r="45" spans="1:15" s="476" customFormat="1" ht="39" thickBot="1">
      <c r="A45" s="477" t="s">
        <v>8</v>
      </c>
      <c r="B45" s="612"/>
      <c r="C45" s="481" t="s">
        <v>63</v>
      </c>
      <c r="D45" s="482" t="s">
        <v>169</v>
      </c>
      <c r="E45" s="482" t="s">
        <v>200</v>
      </c>
      <c r="F45" s="613" t="s">
        <v>201</v>
      </c>
      <c r="G45" s="479" t="s">
        <v>239</v>
      </c>
    </row>
    <row r="46" spans="1:15">
      <c r="A46" s="292">
        <v>200903</v>
      </c>
      <c r="B46" s="478">
        <v>40086</v>
      </c>
      <c r="C46" s="486">
        <f>SUM(D46,E46)</f>
        <v>53411</v>
      </c>
      <c r="D46" s="487">
        <v>37323</v>
      </c>
      <c r="E46" s="487">
        <v>16088</v>
      </c>
      <c r="F46" s="614">
        <f t="shared" ref="F46:F71" si="12">D46/C46</f>
        <v>0.69878863904439159</v>
      </c>
      <c r="G46" s="615">
        <f>1-F46</f>
        <v>0.30121136095560841</v>
      </c>
      <c r="J46" s="625"/>
      <c r="K46" s="625"/>
      <c r="L46" s="619"/>
      <c r="M46" s="619"/>
      <c r="N46" s="619"/>
      <c r="O46" s="106"/>
    </row>
    <row r="47" spans="1:15">
      <c r="A47" s="292">
        <v>200904</v>
      </c>
      <c r="B47" s="478">
        <v>40178</v>
      </c>
      <c r="C47" s="484">
        <f t="shared" ref="C47:C75" si="13">SUM(D47,E47)</f>
        <v>53745</v>
      </c>
      <c r="D47" s="434">
        <v>36243</v>
      </c>
      <c r="E47" s="434">
        <v>17502</v>
      </c>
      <c r="F47" s="122">
        <f t="shared" si="12"/>
        <v>0.6743511024281329</v>
      </c>
      <c r="G47" s="616">
        <f t="shared" ref="G47:G72" si="14">1-F47</f>
        <v>0.3256488975718671</v>
      </c>
      <c r="J47" s="625"/>
      <c r="K47" s="625"/>
      <c r="L47" s="619"/>
      <c r="M47" s="619"/>
      <c r="N47" s="619"/>
      <c r="O47" s="106"/>
    </row>
    <row r="48" spans="1:15">
      <c r="A48" s="292">
        <v>201001</v>
      </c>
      <c r="B48" s="478">
        <v>40268</v>
      </c>
      <c r="C48" s="484">
        <f t="shared" si="13"/>
        <v>51679</v>
      </c>
      <c r="D48" s="434">
        <v>34239</v>
      </c>
      <c r="E48" s="434">
        <v>17440</v>
      </c>
      <c r="F48" s="122">
        <f t="shared" si="12"/>
        <v>0.66253216974012652</v>
      </c>
      <c r="G48" s="616">
        <f t="shared" si="14"/>
        <v>0.33746783025987348</v>
      </c>
      <c r="J48" s="625"/>
      <c r="K48" s="625"/>
      <c r="L48" s="619"/>
      <c r="M48" s="619"/>
      <c r="N48" s="619"/>
      <c r="O48" s="106"/>
    </row>
    <row r="49" spans="1:15">
      <c r="A49" s="292">
        <v>201002</v>
      </c>
      <c r="B49" s="478">
        <v>40359</v>
      </c>
      <c r="C49" s="484">
        <f t="shared" si="13"/>
        <v>49932</v>
      </c>
      <c r="D49" s="434">
        <v>32850</v>
      </c>
      <c r="E49" s="434">
        <v>17082</v>
      </c>
      <c r="F49" s="122">
        <f t="shared" si="12"/>
        <v>0.65789473684210531</v>
      </c>
      <c r="G49" s="616">
        <f t="shared" si="14"/>
        <v>0.34210526315789469</v>
      </c>
      <c r="J49" s="625"/>
      <c r="K49" s="625"/>
      <c r="L49" s="619"/>
      <c r="M49" s="619"/>
      <c r="N49" s="619"/>
      <c r="O49" s="106"/>
    </row>
    <row r="50" spans="1:15">
      <c r="A50" s="292">
        <v>201003</v>
      </c>
      <c r="B50" s="478">
        <v>40451</v>
      </c>
      <c r="C50" s="484">
        <f t="shared" si="13"/>
        <v>50918</v>
      </c>
      <c r="D50" s="434">
        <v>33318</v>
      </c>
      <c r="E50" s="434">
        <v>17600</v>
      </c>
      <c r="F50" s="122">
        <f t="shared" si="12"/>
        <v>0.6543462037000668</v>
      </c>
      <c r="G50" s="616">
        <f t="shared" si="14"/>
        <v>0.3456537962999332</v>
      </c>
      <c r="J50" s="625"/>
      <c r="K50" s="625"/>
      <c r="L50" s="619"/>
      <c r="M50" s="619"/>
      <c r="N50" s="619"/>
      <c r="O50" s="106"/>
    </row>
    <row r="51" spans="1:15">
      <c r="A51" s="292">
        <v>201004</v>
      </c>
      <c r="B51" s="478">
        <v>40543</v>
      </c>
      <c r="C51" s="484">
        <f t="shared" si="13"/>
        <v>50635</v>
      </c>
      <c r="D51" s="434">
        <v>31250</v>
      </c>
      <c r="E51" s="434">
        <v>19385</v>
      </c>
      <c r="F51" s="122">
        <f t="shared" si="12"/>
        <v>0.61716204206576475</v>
      </c>
      <c r="G51" s="616">
        <f t="shared" si="14"/>
        <v>0.38283795793423525</v>
      </c>
      <c r="J51" s="625"/>
      <c r="K51" s="625"/>
      <c r="L51" s="619"/>
      <c r="M51" s="619"/>
      <c r="N51" s="619"/>
      <c r="O51" s="106"/>
    </row>
    <row r="52" spans="1:15">
      <c r="A52" s="292">
        <v>201101</v>
      </c>
      <c r="B52" s="478">
        <v>40633</v>
      </c>
      <c r="C52" s="484">
        <f t="shared" si="13"/>
        <v>48268</v>
      </c>
      <c r="D52" s="434">
        <v>29758</v>
      </c>
      <c r="E52" s="434">
        <v>18510</v>
      </c>
      <c r="F52" s="122">
        <f t="shared" si="12"/>
        <v>0.61651611833927245</v>
      </c>
      <c r="G52" s="616">
        <f t="shared" si="14"/>
        <v>0.38348388166072755</v>
      </c>
      <c r="J52" s="625"/>
      <c r="K52" s="625"/>
      <c r="L52" s="619"/>
      <c r="M52" s="619"/>
      <c r="N52" s="619"/>
      <c r="O52" s="106"/>
    </row>
    <row r="53" spans="1:15">
      <c r="A53" s="292">
        <v>201102</v>
      </c>
      <c r="B53" s="478">
        <v>40724</v>
      </c>
      <c r="C53" s="484">
        <f t="shared" si="13"/>
        <v>48170</v>
      </c>
      <c r="D53" s="434">
        <v>29832</v>
      </c>
      <c r="E53" s="434">
        <v>18338</v>
      </c>
      <c r="F53" s="122">
        <f t="shared" si="12"/>
        <v>0.61930662237907408</v>
      </c>
      <c r="G53" s="616">
        <f t="shared" si="14"/>
        <v>0.38069337762092592</v>
      </c>
      <c r="J53" s="625"/>
      <c r="K53" s="625"/>
      <c r="L53" s="619"/>
      <c r="M53" s="619"/>
      <c r="N53" s="619"/>
      <c r="O53" s="106"/>
    </row>
    <row r="54" spans="1:15">
      <c r="A54" s="292">
        <v>201103</v>
      </c>
      <c r="B54" s="478">
        <v>40816</v>
      </c>
      <c r="C54" s="484">
        <f t="shared" si="13"/>
        <v>48912</v>
      </c>
      <c r="D54" s="434">
        <v>29235</v>
      </c>
      <c r="E54" s="434">
        <v>19677</v>
      </c>
      <c r="F54" s="122">
        <f t="shared" si="12"/>
        <v>0.59770608439646711</v>
      </c>
      <c r="G54" s="616">
        <f t="shared" si="14"/>
        <v>0.40229391560353289</v>
      </c>
      <c r="J54" s="625"/>
      <c r="K54" s="625"/>
      <c r="L54" s="619"/>
      <c r="M54" s="619"/>
      <c r="N54" s="619"/>
      <c r="O54" s="106"/>
    </row>
    <row r="55" spans="1:15">
      <c r="A55" s="292">
        <v>201104</v>
      </c>
      <c r="B55" s="478">
        <v>40908</v>
      </c>
      <c r="C55" s="484">
        <f t="shared" si="13"/>
        <v>48754</v>
      </c>
      <c r="D55" s="434">
        <v>27902</v>
      </c>
      <c r="E55" s="434">
        <v>20852</v>
      </c>
      <c r="F55" s="122">
        <f t="shared" si="12"/>
        <v>0.57230175985560161</v>
      </c>
      <c r="G55" s="616">
        <f t="shared" si="14"/>
        <v>0.42769824014439839</v>
      </c>
      <c r="J55" s="625"/>
      <c r="K55" s="625"/>
      <c r="L55" s="619"/>
      <c r="M55" s="619"/>
      <c r="N55" s="619"/>
      <c r="O55" s="106"/>
    </row>
    <row r="56" spans="1:15">
      <c r="A56" s="292">
        <v>201201</v>
      </c>
      <c r="B56" s="478">
        <v>40999</v>
      </c>
      <c r="C56" s="484">
        <f t="shared" si="13"/>
        <v>46964</v>
      </c>
      <c r="D56" s="434">
        <v>26749</v>
      </c>
      <c r="E56" s="434">
        <v>20215</v>
      </c>
      <c r="F56" s="122">
        <f t="shared" si="12"/>
        <v>0.56956392130142242</v>
      </c>
      <c r="G56" s="616">
        <f t="shared" si="14"/>
        <v>0.43043607869857758</v>
      </c>
      <c r="J56" s="625"/>
      <c r="K56" s="625"/>
      <c r="L56" s="619"/>
      <c r="M56" s="619"/>
      <c r="N56" s="619"/>
      <c r="O56" s="106"/>
    </row>
    <row r="57" spans="1:15">
      <c r="A57" s="292">
        <v>201202</v>
      </c>
      <c r="B57" s="478">
        <v>41090</v>
      </c>
      <c r="C57" s="484">
        <f t="shared" si="13"/>
        <v>45429</v>
      </c>
      <c r="D57" s="434">
        <v>25963</v>
      </c>
      <c r="E57" s="434">
        <v>19466</v>
      </c>
      <c r="F57" s="122">
        <f t="shared" si="12"/>
        <v>0.57150718703911596</v>
      </c>
      <c r="G57" s="616">
        <f t="shared" si="14"/>
        <v>0.42849281296088404</v>
      </c>
      <c r="J57" s="625"/>
      <c r="K57" s="625"/>
      <c r="L57" s="619"/>
      <c r="M57" s="619"/>
      <c r="N57" s="619"/>
      <c r="O57" s="106"/>
    </row>
    <row r="58" spans="1:15">
      <c r="A58" s="292">
        <v>201203</v>
      </c>
      <c r="B58" s="478">
        <v>41182</v>
      </c>
      <c r="C58" s="484">
        <f t="shared" si="13"/>
        <v>45072</v>
      </c>
      <c r="D58" s="434">
        <v>25837</v>
      </c>
      <c r="E58" s="434">
        <v>19235</v>
      </c>
      <c r="F58" s="122">
        <f t="shared" si="12"/>
        <v>0.57323837415690448</v>
      </c>
      <c r="G58" s="616">
        <f t="shared" si="14"/>
        <v>0.42676162584309552</v>
      </c>
      <c r="J58" s="625"/>
      <c r="K58" s="625"/>
      <c r="L58" s="619"/>
      <c r="M58" s="619"/>
      <c r="N58" s="619"/>
      <c r="O58" s="106"/>
    </row>
    <row r="59" spans="1:15">
      <c r="A59" s="292">
        <v>201204</v>
      </c>
      <c r="B59" s="478">
        <v>41274</v>
      </c>
      <c r="C59" s="484">
        <f t="shared" si="13"/>
        <v>45673</v>
      </c>
      <c r="D59" s="434">
        <v>25933</v>
      </c>
      <c r="E59" s="434">
        <v>19740</v>
      </c>
      <c r="F59" s="122">
        <f t="shared" si="12"/>
        <v>0.56779716681628101</v>
      </c>
      <c r="G59" s="616">
        <f t="shared" si="14"/>
        <v>0.43220283318371899</v>
      </c>
      <c r="J59" s="625"/>
      <c r="K59" s="625"/>
      <c r="L59" s="619"/>
      <c r="M59" s="619"/>
      <c r="N59" s="619"/>
      <c r="O59" s="106"/>
    </row>
    <row r="60" spans="1:15">
      <c r="A60" s="292">
        <v>201301</v>
      </c>
      <c r="B60" s="478">
        <v>41364</v>
      </c>
      <c r="C60" s="484">
        <f t="shared" si="13"/>
        <v>42169</v>
      </c>
      <c r="D60" s="434">
        <v>24181</v>
      </c>
      <c r="E60" s="434">
        <v>17988</v>
      </c>
      <c r="F60" s="122">
        <f t="shared" si="12"/>
        <v>0.57343071924873723</v>
      </c>
      <c r="G60" s="616">
        <f t="shared" si="14"/>
        <v>0.42656928075126277</v>
      </c>
      <c r="J60" s="625"/>
      <c r="K60" s="625"/>
      <c r="L60" s="619"/>
      <c r="M60" s="619"/>
      <c r="N60" s="619"/>
      <c r="O60" s="106"/>
    </row>
    <row r="61" spans="1:15">
      <c r="A61" s="292">
        <v>201302</v>
      </c>
      <c r="B61" s="478">
        <v>41455</v>
      </c>
      <c r="C61" s="484">
        <f t="shared" si="13"/>
        <v>41311</v>
      </c>
      <c r="D61" s="434">
        <v>24337</v>
      </c>
      <c r="E61" s="434">
        <v>16974</v>
      </c>
      <c r="F61" s="122">
        <f t="shared" si="12"/>
        <v>0.58911670015250173</v>
      </c>
      <c r="G61" s="616">
        <f t="shared" si="14"/>
        <v>0.41088329984749827</v>
      </c>
      <c r="J61" s="625"/>
      <c r="K61" s="625"/>
      <c r="L61" s="619"/>
      <c r="M61" s="619"/>
      <c r="N61" s="619"/>
      <c r="O61" s="106"/>
    </row>
    <row r="62" spans="1:15">
      <c r="A62" s="292">
        <v>201303</v>
      </c>
      <c r="B62" s="478">
        <v>41547</v>
      </c>
      <c r="C62" s="484">
        <f t="shared" si="13"/>
        <v>39848</v>
      </c>
      <c r="D62" s="434">
        <v>22557</v>
      </c>
      <c r="E62" s="434">
        <v>17291</v>
      </c>
      <c r="F62" s="122">
        <f t="shared" si="12"/>
        <v>0.5660760891387272</v>
      </c>
      <c r="G62" s="616">
        <f t="shared" si="14"/>
        <v>0.4339239108612728</v>
      </c>
      <c r="J62" s="625"/>
      <c r="K62" s="625"/>
      <c r="L62" s="619"/>
      <c r="M62" s="619"/>
      <c r="N62" s="619"/>
      <c r="O62" s="106"/>
    </row>
    <row r="63" spans="1:15">
      <c r="A63" s="292">
        <v>201304</v>
      </c>
      <c r="B63" s="478">
        <v>41639</v>
      </c>
      <c r="C63" s="484">
        <f t="shared" si="13"/>
        <v>39023</v>
      </c>
      <c r="D63" s="434">
        <v>23051</v>
      </c>
      <c r="E63" s="434">
        <v>15972</v>
      </c>
      <c r="F63" s="122">
        <f t="shared" si="12"/>
        <v>0.59070291879148196</v>
      </c>
      <c r="G63" s="616">
        <f t="shared" si="14"/>
        <v>0.40929708120851804</v>
      </c>
      <c r="J63" s="625"/>
      <c r="K63" s="625"/>
      <c r="L63" s="619"/>
      <c r="M63" s="619"/>
      <c r="N63" s="619"/>
      <c r="O63" s="106"/>
    </row>
    <row r="64" spans="1:15">
      <c r="A64" s="292">
        <v>201401</v>
      </c>
      <c r="B64" s="478">
        <v>41729</v>
      </c>
      <c r="C64" s="484">
        <f t="shared" si="13"/>
        <v>36404</v>
      </c>
      <c r="D64" s="434">
        <v>22043</v>
      </c>
      <c r="E64" s="434">
        <v>14361</v>
      </c>
      <c r="F64" s="122">
        <f t="shared" si="12"/>
        <v>0.60551038347434349</v>
      </c>
      <c r="G64" s="616">
        <f t="shared" si="14"/>
        <v>0.39448961652565651</v>
      </c>
      <c r="J64" s="625"/>
      <c r="K64" s="625"/>
      <c r="L64" s="619"/>
      <c r="M64" s="619"/>
      <c r="N64" s="619"/>
      <c r="O64" s="106"/>
    </row>
    <row r="65" spans="1:15">
      <c r="A65" s="292">
        <v>201402</v>
      </c>
      <c r="B65" s="478">
        <v>41820</v>
      </c>
      <c r="C65" s="484">
        <f t="shared" si="13"/>
        <v>36726</v>
      </c>
      <c r="D65" s="434">
        <v>22344</v>
      </c>
      <c r="E65" s="434">
        <v>14382</v>
      </c>
      <c r="F65" s="122">
        <f t="shared" si="12"/>
        <v>0.60839732069923214</v>
      </c>
      <c r="G65" s="616">
        <f t="shared" si="14"/>
        <v>0.39160267930076786</v>
      </c>
      <c r="J65" s="625"/>
      <c r="K65" s="625"/>
      <c r="L65" s="619"/>
      <c r="M65" s="619"/>
      <c r="N65" s="619"/>
      <c r="O65" s="106"/>
    </row>
    <row r="66" spans="1:15">
      <c r="A66" s="292">
        <v>201403</v>
      </c>
      <c r="B66" s="478">
        <v>41912</v>
      </c>
      <c r="C66" s="484">
        <f t="shared" si="13"/>
        <v>37005</v>
      </c>
      <c r="D66" s="434">
        <v>22888</v>
      </c>
      <c r="E66" s="434">
        <v>14117</v>
      </c>
      <c r="F66" s="122">
        <f t="shared" si="12"/>
        <v>0.61851101202540193</v>
      </c>
      <c r="G66" s="616">
        <f t="shared" si="14"/>
        <v>0.38148898797459807</v>
      </c>
      <c r="J66" s="625"/>
      <c r="K66" s="625"/>
      <c r="L66" s="619"/>
      <c r="M66" s="619"/>
      <c r="N66" s="619"/>
      <c r="O66" s="106"/>
    </row>
    <row r="67" spans="1:15">
      <c r="A67" s="292">
        <v>201404</v>
      </c>
      <c r="B67" s="478">
        <v>42004</v>
      </c>
      <c r="C67" s="484">
        <f t="shared" si="13"/>
        <v>36314</v>
      </c>
      <c r="D67" s="434">
        <v>22276</v>
      </c>
      <c r="E67" s="434">
        <v>14038</v>
      </c>
      <c r="F67" s="122">
        <f t="shared" si="12"/>
        <v>0.61342732830313373</v>
      </c>
      <c r="G67" s="616">
        <f t="shared" si="14"/>
        <v>0.38657267169686627</v>
      </c>
      <c r="J67" s="625"/>
      <c r="K67" s="625"/>
      <c r="L67" s="619"/>
      <c r="M67" s="619"/>
      <c r="N67" s="619"/>
      <c r="O67" s="106"/>
    </row>
    <row r="68" spans="1:15">
      <c r="A68" s="292">
        <v>201501</v>
      </c>
      <c r="B68" s="478">
        <v>42094</v>
      </c>
      <c r="C68" s="484">
        <f t="shared" si="13"/>
        <v>35582</v>
      </c>
      <c r="D68" s="434">
        <v>22010</v>
      </c>
      <c r="E68" s="434">
        <v>13572</v>
      </c>
      <c r="F68" s="122">
        <f t="shared" si="12"/>
        <v>0.61857118767916364</v>
      </c>
      <c r="G68" s="616">
        <f t="shared" si="14"/>
        <v>0.38142881232083636</v>
      </c>
      <c r="J68" s="625"/>
      <c r="K68" s="625"/>
      <c r="L68" s="619"/>
      <c r="M68" s="619"/>
      <c r="N68" s="619"/>
      <c r="O68" s="106"/>
    </row>
    <row r="69" spans="1:15">
      <c r="A69" s="292">
        <v>201502</v>
      </c>
      <c r="B69" s="478">
        <v>42185</v>
      </c>
      <c r="C69" s="484">
        <f t="shared" si="13"/>
        <v>34642</v>
      </c>
      <c r="D69" s="434">
        <v>21704</v>
      </c>
      <c r="E69" s="434">
        <v>12938</v>
      </c>
      <c r="F69" s="122">
        <f t="shared" si="12"/>
        <v>0.62652271808787019</v>
      </c>
      <c r="G69" s="616">
        <f t="shared" si="14"/>
        <v>0.37347728191212981</v>
      </c>
      <c r="J69" s="625"/>
      <c r="K69" s="625"/>
      <c r="L69" s="619"/>
      <c r="M69" s="619"/>
      <c r="N69" s="619"/>
      <c r="O69" s="106"/>
    </row>
    <row r="70" spans="1:15">
      <c r="A70" s="292">
        <v>201503</v>
      </c>
      <c r="B70" s="478">
        <v>42277</v>
      </c>
      <c r="C70" s="484">
        <f t="shared" si="13"/>
        <v>34501</v>
      </c>
      <c r="D70" s="434">
        <v>22169</v>
      </c>
      <c r="E70" s="434">
        <v>12332</v>
      </c>
      <c r="F70" s="122">
        <f t="shared" si="12"/>
        <v>0.64256108518593669</v>
      </c>
      <c r="G70" s="616">
        <f t="shared" si="14"/>
        <v>0.35743891481406331</v>
      </c>
      <c r="J70" s="625"/>
      <c r="K70" s="625"/>
      <c r="L70" s="619"/>
      <c r="M70" s="619"/>
      <c r="N70" s="619"/>
      <c r="O70" s="106"/>
    </row>
    <row r="71" spans="1:15">
      <c r="A71" s="292">
        <v>201504</v>
      </c>
      <c r="B71" s="478">
        <v>42369</v>
      </c>
      <c r="C71" s="484">
        <f t="shared" si="13"/>
        <v>35299</v>
      </c>
      <c r="D71" s="434">
        <v>22643</v>
      </c>
      <c r="E71" s="434">
        <v>12656</v>
      </c>
      <c r="F71" s="122">
        <f t="shared" si="12"/>
        <v>0.64146293096121698</v>
      </c>
      <c r="G71" s="616">
        <f t="shared" si="14"/>
        <v>0.35853706903878302</v>
      </c>
      <c r="J71" s="625"/>
      <c r="K71" s="625"/>
      <c r="L71" s="619"/>
      <c r="M71" s="619"/>
      <c r="N71" s="619"/>
      <c r="O71" s="106"/>
    </row>
    <row r="72" spans="1:15">
      <c r="A72" s="292">
        <v>201601</v>
      </c>
      <c r="B72" s="478">
        <v>42460</v>
      </c>
      <c r="C72" s="484">
        <f t="shared" si="13"/>
        <v>34256</v>
      </c>
      <c r="D72" s="434">
        <v>22386</v>
      </c>
      <c r="E72" s="434">
        <v>11870</v>
      </c>
      <c r="F72" s="122">
        <f t="shared" ref="F72" si="15">D72/C72</f>
        <v>0.6534913591779542</v>
      </c>
      <c r="G72" s="616">
        <f t="shared" si="14"/>
        <v>0.3465086408220458</v>
      </c>
      <c r="J72" s="625"/>
      <c r="K72" s="625"/>
      <c r="L72" s="619"/>
      <c r="M72" s="619"/>
      <c r="N72" s="619"/>
      <c r="O72" s="106"/>
    </row>
    <row r="73" spans="1:15">
      <c r="A73" s="292">
        <v>201602</v>
      </c>
      <c r="B73" s="478">
        <v>42551</v>
      </c>
      <c r="C73" s="484">
        <f t="shared" si="13"/>
        <v>37080</v>
      </c>
      <c r="D73" s="434">
        <v>22377</v>
      </c>
      <c r="E73" s="434">
        <v>14703</v>
      </c>
      <c r="F73" s="122">
        <f t="shared" ref="F73" si="16">D73/C73</f>
        <v>0.60347896440129445</v>
      </c>
      <c r="G73" s="616">
        <f t="shared" ref="G73" si="17">1-F73</f>
        <v>0.39652103559870555</v>
      </c>
      <c r="J73" s="625"/>
      <c r="K73" s="625"/>
      <c r="L73" s="619"/>
      <c r="M73" s="619"/>
      <c r="N73" s="619"/>
      <c r="O73" s="106"/>
    </row>
    <row r="74" spans="1:15">
      <c r="A74" s="292">
        <v>201603</v>
      </c>
      <c r="B74" s="478">
        <v>42643</v>
      </c>
      <c r="C74" s="484">
        <f t="shared" si="13"/>
        <v>35340</v>
      </c>
      <c r="D74" s="434">
        <v>22562</v>
      </c>
      <c r="E74" s="434">
        <v>12778</v>
      </c>
      <c r="F74" s="122">
        <f>D74/C74</f>
        <v>0.6384267119411432</v>
      </c>
      <c r="G74" s="616">
        <f t="shared" ref="G74" si="18">1-F74</f>
        <v>0.3615732880588568</v>
      </c>
      <c r="J74" s="625"/>
      <c r="K74" s="625"/>
      <c r="L74" s="619"/>
      <c r="M74" s="619"/>
      <c r="N74" s="619"/>
    </row>
    <row r="75" spans="1:15" ht="13.5" thickBot="1">
      <c r="A75" s="293">
        <v>201604</v>
      </c>
      <c r="B75" s="296">
        <v>42705</v>
      </c>
      <c r="C75" s="485">
        <f t="shared" si="13"/>
        <v>35181</v>
      </c>
      <c r="D75" s="435">
        <v>22868</v>
      </c>
      <c r="E75" s="435">
        <v>12313</v>
      </c>
      <c r="F75" s="125">
        <f>D75/C75</f>
        <v>0.65000994855177507</v>
      </c>
      <c r="G75" s="617">
        <f t="shared" ref="G75" si="19">1-F75</f>
        <v>0.34999005144822493</v>
      </c>
      <c r="J75" s="625"/>
      <c r="K75" s="625"/>
      <c r="L75" s="619"/>
      <c r="M75" s="619"/>
      <c r="N75" s="619"/>
    </row>
    <row r="76" spans="1:15">
      <c r="A76" s="110"/>
      <c r="B76" s="478"/>
      <c r="C76" s="434"/>
      <c r="D76" s="434"/>
      <c r="E76" s="434"/>
      <c r="F76" s="122"/>
      <c r="G76" s="514"/>
      <c r="J76" s="625"/>
      <c r="K76" s="625"/>
      <c r="L76" s="619"/>
      <c r="M76" s="619"/>
      <c r="N76" s="619"/>
    </row>
    <row r="77" spans="1:15">
      <c r="J77" s="625"/>
      <c r="K77" s="625"/>
    </row>
    <row r="78" spans="1:15" ht="61.5" customHeight="1">
      <c r="A78" s="756" t="s">
        <v>240</v>
      </c>
      <c r="B78" s="756"/>
      <c r="C78" s="756"/>
      <c r="D78" s="756"/>
      <c r="E78" s="756"/>
      <c r="F78" s="756"/>
      <c r="G78" s="756"/>
    </row>
  </sheetData>
  <sortState ref="O39:P57">
    <sortCondition ref="O39"/>
  </sortState>
  <mergeCells count="1">
    <mergeCell ref="A78:G78"/>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73" orientation="portrait" r:id="rId1"/>
  <headerFooter>
    <oddFooter>&amp;L&amp;F&amp;CPage &amp;P of &amp;N&amp;R&amp;D</oddFooter>
  </headerFooter>
</worksheet>
</file>

<file path=xl/worksheets/sheet30.xml><?xml version="1.0" encoding="utf-8"?>
<worksheet xmlns="http://schemas.openxmlformats.org/spreadsheetml/2006/main" xmlns:r="http://schemas.openxmlformats.org/officeDocument/2006/relationships">
  <dimension ref="A1:S232"/>
  <sheetViews>
    <sheetView workbookViewId="0">
      <pane xSplit="1" ySplit="3" topLeftCell="B4" activePane="bottomRight" state="frozen"/>
      <selection pane="topRight" activeCell="B1" sqref="B1"/>
      <selection pane="bottomLeft" activeCell="A3" sqref="A3"/>
      <selection pane="bottomRight"/>
    </sheetView>
  </sheetViews>
  <sheetFormatPr defaultRowHeight="12.75"/>
  <cols>
    <col min="1" max="1" width="21" style="250" customWidth="1"/>
    <col min="2" max="5" width="12.7109375" style="250" customWidth="1"/>
    <col min="6" max="9" width="12.7109375" style="128" customWidth="1"/>
    <col min="10" max="15" width="12.7109375" style="250" customWidth="1"/>
    <col min="16" max="19" width="12.7109375" style="128" customWidth="1"/>
    <col min="20" max="16384" width="9.140625" style="73"/>
  </cols>
  <sheetData>
    <row r="1" spans="1:19">
      <c r="A1" s="82" t="s">
        <v>152</v>
      </c>
      <c r="B1" s="513"/>
      <c r="C1" s="513"/>
      <c r="D1" s="513"/>
      <c r="E1" s="513"/>
      <c r="J1" s="513"/>
      <c r="K1" s="513"/>
      <c r="L1" s="513"/>
      <c r="M1" s="513"/>
      <c r="N1" s="513"/>
      <c r="O1" s="513"/>
    </row>
    <row r="2" spans="1:19" ht="13.5" thickBot="1">
      <c r="A2" s="82"/>
      <c r="B2" s="785" t="s">
        <v>12</v>
      </c>
      <c r="C2" s="785"/>
      <c r="L2" s="785" t="s">
        <v>13</v>
      </c>
      <c r="M2" s="785"/>
    </row>
    <row r="3" spans="1:19" s="120" customFormat="1" ht="39" thickBot="1">
      <c r="A3" s="388" t="s">
        <v>32</v>
      </c>
      <c r="B3" s="253" t="s">
        <v>58</v>
      </c>
      <c r="C3" s="223" t="s">
        <v>59</v>
      </c>
      <c r="D3" s="223" t="s">
        <v>60</v>
      </c>
      <c r="E3" s="223" t="s">
        <v>61</v>
      </c>
      <c r="F3" s="224" t="s">
        <v>58</v>
      </c>
      <c r="G3" s="224" t="s">
        <v>59</v>
      </c>
      <c r="H3" s="224" t="s">
        <v>60</v>
      </c>
      <c r="I3" s="236" t="s">
        <v>61</v>
      </c>
      <c r="J3" s="142"/>
      <c r="K3" s="235" t="s">
        <v>14</v>
      </c>
      <c r="L3" s="253" t="s">
        <v>58</v>
      </c>
      <c r="M3" s="223" t="s">
        <v>59</v>
      </c>
      <c r="N3" s="223" t="s">
        <v>60</v>
      </c>
      <c r="O3" s="223" t="s">
        <v>61</v>
      </c>
      <c r="P3" s="92" t="s">
        <v>58</v>
      </c>
      <c r="Q3" s="92" t="s">
        <v>59</v>
      </c>
      <c r="R3" s="92" t="s">
        <v>60</v>
      </c>
      <c r="S3" s="93" t="s">
        <v>61</v>
      </c>
    </row>
    <row r="4" spans="1:19">
      <c r="A4" s="237">
        <v>39263</v>
      </c>
      <c r="B4" s="389"/>
      <c r="C4" s="238"/>
      <c r="D4" s="238"/>
      <c r="E4" s="238"/>
      <c r="F4" s="175"/>
      <c r="G4" s="175"/>
      <c r="H4" s="175"/>
      <c r="I4" s="225"/>
      <c r="K4" s="390">
        <v>39263</v>
      </c>
      <c r="L4" s="175" t="e">
        <f>IF(VLOOKUP(K4,$A$3:$I$232,2,FALSE)=0,NA(),VLOOKUP(K4,$A$3:$I$232,2,FALSE))</f>
        <v>#N/A</v>
      </c>
      <c r="M4" s="175" t="e">
        <f>IF(VLOOKUP(K4,$A$3:$I$232,3,FALSE)=0,NA(),VLOOKUP(K4,$A$3:$I$232,3,FALSE))</f>
        <v>#N/A</v>
      </c>
      <c r="N4" s="175" t="e">
        <f>IF(VLOOKUP(K4,$A$3:$I$232,4,FALSE)=0,NA(),VLOOKUP(K4,$A$3:$I$232,4,FALSE))</f>
        <v>#N/A</v>
      </c>
      <c r="O4" s="175" t="e">
        <f>IF(VLOOKUP(K4,$A$3:$I$232,5,FALSE)=0,NA(),VLOOKUP(K4,$A$3:$I$232,5,FALSE))</f>
        <v>#N/A</v>
      </c>
      <c r="P4" s="175" t="e">
        <f>IF(VLOOKUP(K4,$A$3:$I$232,6,FALSE)=0,NA(),VLOOKUP(K4,$A$3:$I$232,6,FALSE))</f>
        <v>#N/A</v>
      </c>
      <c r="Q4" s="175" t="e">
        <f>IF(VLOOKUP(K4,$A$3:$I$232,7,FALSE)=0,NA(),VLOOKUP(K4,$A$3:$I$232,7,FALSE))</f>
        <v>#N/A</v>
      </c>
      <c r="R4" s="175" t="e">
        <f>IF(VLOOKUP(K4,$A$3:$I$232,8,FALSE)=0,NA(),VLOOKUP(K4,$A$3:$I$232,8,FALSE))</f>
        <v>#N/A</v>
      </c>
      <c r="S4" s="225" t="e">
        <f>IF(VLOOKUP(K4,$A$3:$I$232,9,FALSE)=0,NA(),VLOOKUP(K4,$A$3:$I$232,9,FALSE))</f>
        <v>#N/A</v>
      </c>
    </row>
    <row r="5" spans="1:19">
      <c r="A5" s="237">
        <v>39294</v>
      </c>
      <c r="B5" s="256"/>
      <c r="C5" s="175"/>
      <c r="D5" s="175"/>
      <c r="E5" s="175"/>
      <c r="F5" s="175"/>
      <c r="G5" s="175"/>
      <c r="H5" s="175"/>
      <c r="I5" s="225"/>
      <c r="K5" s="354">
        <v>39355</v>
      </c>
      <c r="L5" s="175" t="e">
        <f t="shared" ref="L5:L68" si="0">IF(VLOOKUP(K5,$A$3:$I$232,2,FALSE)=0,NA(),VLOOKUP(K5,$A$3:$I$232,2,FALSE))</f>
        <v>#N/A</v>
      </c>
      <c r="M5" s="175" t="e">
        <f t="shared" ref="M5:M68" si="1">IF(VLOOKUP(K5,$A$3:$I$232,3,FALSE)=0,NA(),VLOOKUP(K5,$A$3:$I$232,3,FALSE))</f>
        <v>#N/A</v>
      </c>
      <c r="N5" s="175" t="e">
        <f t="shared" ref="N5:N68" si="2">IF(VLOOKUP(K5,$A$3:$I$232,4,FALSE)=0,NA(),VLOOKUP(K5,$A$3:$I$232,4,FALSE))</f>
        <v>#N/A</v>
      </c>
      <c r="O5" s="175" t="e">
        <f t="shared" ref="O5:O68" si="3">IF(VLOOKUP(K5,$A$3:$I$232,5,FALSE)=0,NA(),VLOOKUP(K5,$A$3:$I$232,5,FALSE))</f>
        <v>#N/A</v>
      </c>
      <c r="P5" s="175" t="e">
        <f t="shared" ref="P5:P68" si="4">IF(VLOOKUP(K5,$A$3:$I$232,6,FALSE)=0,NA(),VLOOKUP(K5,$A$3:$I$232,6,FALSE))</f>
        <v>#N/A</v>
      </c>
      <c r="Q5" s="175" t="e">
        <f t="shared" ref="Q5:Q68" si="5">IF(VLOOKUP(K5,$A$3:$I$232,7,FALSE)=0,NA(),VLOOKUP(K5,$A$3:$I$232,7,FALSE))</f>
        <v>#N/A</v>
      </c>
      <c r="R5" s="175" t="e">
        <f t="shared" ref="R5:R68" si="6">IF(VLOOKUP(K5,$A$3:$I$232,8,FALSE)=0,NA(),VLOOKUP(K5,$A$3:$I$232,8,FALSE))</f>
        <v>#N/A</v>
      </c>
      <c r="S5" s="225" t="e">
        <f t="shared" ref="S5:S68" si="7">IF(VLOOKUP(K5,$A$3:$I$232,9,FALSE)=0,NA(),VLOOKUP(K5,$A$3:$I$232,9,FALSE))</f>
        <v>#N/A</v>
      </c>
    </row>
    <row r="6" spans="1:19">
      <c r="A6" s="237">
        <v>39325</v>
      </c>
      <c r="B6" s="256"/>
      <c r="C6" s="175"/>
      <c r="D6" s="175"/>
      <c r="E6" s="175"/>
      <c r="F6" s="175"/>
      <c r="G6" s="175"/>
      <c r="H6" s="175"/>
      <c r="I6" s="225"/>
      <c r="K6" s="354">
        <v>39447</v>
      </c>
      <c r="L6" s="175" t="e">
        <f t="shared" si="0"/>
        <v>#N/A</v>
      </c>
      <c r="M6" s="175" t="e">
        <f t="shared" si="1"/>
        <v>#N/A</v>
      </c>
      <c r="N6" s="175" t="e">
        <f t="shared" si="2"/>
        <v>#N/A</v>
      </c>
      <c r="O6" s="175" t="e">
        <f t="shared" si="3"/>
        <v>#N/A</v>
      </c>
      <c r="P6" s="175" t="e">
        <f t="shared" si="4"/>
        <v>#N/A</v>
      </c>
      <c r="Q6" s="175" t="e">
        <f t="shared" si="5"/>
        <v>#N/A</v>
      </c>
      <c r="R6" s="175" t="e">
        <f t="shared" si="6"/>
        <v>#N/A</v>
      </c>
      <c r="S6" s="225" t="e">
        <f t="shared" si="7"/>
        <v>#N/A</v>
      </c>
    </row>
    <row r="7" spans="1:19">
      <c r="A7" s="237">
        <v>39355</v>
      </c>
      <c r="B7" s="256"/>
      <c r="C7" s="175"/>
      <c r="D7" s="175"/>
      <c r="E7" s="175"/>
      <c r="F7" s="175"/>
      <c r="G7" s="175"/>
      <c r="H7" s="175"/>
      <c r="I7" s="225"/>
      <c r="K7" s="354">
        <v>39538</v>
      </c>
      <c r="L7" s="175" t="e">
        <f t="shared" si="0"/>
        <v>#N/A</v>
      </c>
      <c r="M7" s="175" t="e">
        <f t="shared" si="1"/>
        <v>#N/A</v>
      </c>
      <c r="N7" s="175" t="e">
        <f t="shared" si="2"/>
        <v>#N/A</v>
      </c>
      <c r="O7" s="175" t="e">
        <f t="shared" si="3"/>
        <v>#N/A</v>
      </c>
      <c r="P7" s="175" t="e">
        <f t="shared" si="4"/>
        <v>#N/A</v>
      </c>
      <c r="Q7" s="175" t="e">
        <f t="shared" si="5"/>
        <v>#N/A</v>
      </c>
      <c r="R7" s="175" t="e">
        <f t="shared" si="6"/>
        <v>#N/A</v>
      </c>
      <c r="S7" s="225" t="e">
        <f t="shared" si="7"/>
        <v>#N/A</v>
      </c>
    </row>
    <row r="8" spans="1:19">
      <c r="A8" s="237">
        <v>39386</v>
      </c>
      <c r="B8" s="256"/>
      <c r="C8" s="175"/>
      <c r="D8" s="175"/>
      <c r="E8" s="175"/>
      <c r="F8" s="175"/>
      <c r="G8" s="175"/>
      <c r="H8" s="175"/>
      <c r="I8" s="225"/>
      <c r="K8" s="354">
        <v>39629</v>
      </c>
      <c r="L8" s="175" t="e">
        <f t="shared" si="0"/>
        <v>#N/A</v>
      </c>
      <c r="M8" s="175" t="e">
        <f t="shared" si="1"/>
        <v>#N/A</v>
      </c>
      <c r="N8" s="175" t="e">
        <f t="shared" si="2"/>
        <v>#N/A</v>
      </c>
      <c r="O8" s="175" t="e">
        <f t="shared" si="3"/>
        <v>#N/A</v>
      </c>
      <c r="P8" s="175" t="e">
        <f t="shared" si="4"/>
        <v>#N/A</v>
      </c>
      <c r="Q8" s="175" t="e">
        <f t="shared" si="5"/>
        <v>#N/A</v>
      </c>
      <c r="R8" s="175" t="e">
        <f t="shared" si="6"/>
        <v>#N/A</v>
      </c>
      <c r="S8" s="225" t="e">
        <f t="shared" si="7"/>
        <v>#N/A</v>
      </c>
    </row>
    <row r="9" spans="1:19">
      <c r="A9" s="237">
        <v>39416</v>
      </c>
      <c r="B9" s="256"/>
      <c r="C9" s="175"/>
      <c r="D9" s="175"/>
      <c r="E9" s="175"/>
      <c r="F9" s="175"/>
      <c r="G9" s="175"/>
      <c r="H9" s="175"/>
      <c r="I9" s="225"/>
      <c r="K9" s="354">
        <v>39721</v>
      </c>
      <c r="L9" s="175">
        <f t="shared" si="0"/>
        <v>7248</v>
      </c>
      <c r="M9" s="175">
        <f t="shared" si="1"/>
        <v>541</v>
      </c>
      <c r="N9" s="175" t="e">
        <f t="shared" si="2"/>
        <v>#N/A</v>
      </c>
      <c r="O9" s="175" t="e">
        <f t="shared" si="3"/>
        <v>#N/A</v>
      </c>
      <c r="P9" s="175" t="e">
        <f t="shared" si="4"/>
        <v>#N/A</v>
      </c>
      <c r="Q9" s="175" t="e">
        <f t="shared" si="5"/>
        <v>#N/A</v>
      </c>
      <c r="R9" s="175" t="e">
        <f t="shared" si="6"/>
        <v>#N/A</v>
      </c>
      <c r="S9" s="225" t="e">
        <f t="shared" si="7"/>
        <v>#N/A</v>
      </c>
    </row>
    <row r="10" spans="1:19">
      <c r="A10" s="237">
        <v>39447</v>
      </c>
      <c r="B10" s="256"/>
      <c r="C10" s="175"/>
      <c r="D10" s="175"/>
      <c r="E10" s="175"/>
      <c r="F10" s="175"/>
      <c r="G10" s="175"/>
      <c r="H10" s="175"/>
      <c r="I10" s="225"/>
      <c r="K10" s="354">
        <v>39813</v>
      </c>
      <c r="L10" s="175">
        <f t="shared" si="0"/>
        <v>6622</v>
      </c>
      <c r="M10" s="175">
        <f t="shared" si="1"/>
        <v>471</v>
      </c>
      <c r="N10" s="175" t="e">
        <f t="shared" si="2"/>
        <v>#N/A</v>
      </c>
      <c r="O10" s="175" t="e">
        <f t="shared" si="3"/>
        <v>#N/A</v>
      </c>
      <c r="P10" s="175" t="e">
        <f t="shared" si="4"/>
        <v>#N/A</v>
      </c>
      <c r="Q10" s="175" t="e">
        <f t="shared" si="5"/>
        <v>#N/A</v>
      </c>
      <c r="R10" s="175" t="e">
        <f t="shared" si="6"/>
        <v>#N/A</v>
      </c>
      <c r="S10" s="225" t="e">
        <f t="shared" si="7"/>
        <v>#N/A</v>
      </c>
    </row>
    <row r="11" spans="1:19">
      <c r="A11" s="237">
        <v>39478</v>
      </c>
      <c r="B11" s="256"/>
      <c r="C11" s="175"/>
      <c r="D11" s="175"/>
      <c r="E11" s="175"/>
      <c r="F11" s="175"/>
      <c r="G11" s="175"/>
      <c r="H11" s="175"/>
      <c r="I11" s="225"/>
      <c r="K11" s="354">
        <v>39903</v>
      </c>
      <c r="L11" s="175">
        <f t="shared" si="0"/>
        <v>9750</v>
      </c>
      <c r="M11" s="175">
        <f t="shared" si="1"/>
        <v>466</v>
      </c>
      <c r="N11" s="175" t="e">
        <f t="shared" si="2"/>
        <v>#N/A</v>
      </c>
      <c r="O11" s="175" t="e">
        <f t="shared" si="3"/>
        <v>#N/A</v>
      </c>
      <c r="P11" s="175" t="e">
        <f t="shared" si="4"/>
        <v>#N/A</v>
      </c>
      <c r="Q11" s="175" t="e">
        <f t="shared" si="5"/>
        <v>#N/A</v>
      </c>
      <c r="R11" s="175" t="e">
        <f t="shared" si="6"/>
        <v>#N/A</v>
      </c>
      <c r="S11" s="225" t="e">
        <f t="shared" si="7"/>
        <v>#N/A</v>
      </c>
    </row>
    <row r="12" spans="1:19">
      <c r="A12" s="237">
        <v>39507</v>
      </c>
      <c r="B12" s="256"/>
      <c r="C12" s="175"/>
      <c r="D12" s="175"/>
      <c r="E12" s="175"/>
      <c r="F12" s="175"/>
      <c r="G12" s="175"/>
      <c r="H12" s="175"/>
      <c r="I12" s="225"/>
      <c r="K12" s="354">
        <v>39994</v>
      </c>
      <c r="L12" s="175">
        <f t="shared" si="0"/>
        <v>8163</v>
      </c>
      <c r="M12" s="175">
        <f t="shared" si="1"/>
        <v>458</v>
      </c>
      <c r="N12" s="175">
        <f t="shared" si="2"/>
        <v>25</v>
      </c>
      <c r="O12" s="175" t="e">
        <f t="shared" si="3"/>
        <v>#N/A</v>
      </c>
      <c r="P12" s="175" t="e">
        <f t="shared" si="4"/>
        <v>#N/A</v>
      </c>
      <c r="Q12" s="175" t="e">
        <f t="shared" si="5"/>
        <v>#N/A</v>
      </c>
      <c r="R12" s="175" t="e">
        <f t="shared" si="6"/>
        <v>#N/A</v>
      </c>
      <c r="S12" s="225" t="e">
        <f t="shared" si="7"/>
        <v>#N/A</v>
      </c>
    </row>
    <row r="13" spans="1:19">
      <c r="A13" s="237">
        <v>39538</v>
      </c>
      <c r="B13" s="256"/>
      <c r="C13" s="175"/>
      <c r="D13" s="175"/>
      <c r="E13" s="175"/>
      <c r="F13" s="175"/>
      <c r="G13" s="175"/>
      <c r="H13" s="175"/>
      <c r="I13" s="225"/>
      <c r="K13" s="354">
        <v>40086</v>
      </c>
      <c r="L13" s="175">
        <f t="shared" si="0"/>
        <v>7552.4249999999993</v>
      </c>
      <c r="M13" s="175">
        <f t="shared" si="1"/>
        <v>481</v>
      </c>
      <c r="N13" s="175">
        <f t="shared" si="2"/>
        <v>3</v>
      </c>
      <c r="O13" s="175">
        <f t="shared" si="3"/>
        <v>48</v>
      </c>
      <c r="P13" s="175" t="e">
        <f t="shared" si="4"/>
        <v>#N/A</v>
      </c>
      <c r="Q13" s="175" t="e">
        <f t="shared" si="5"/>
        <v>#N/A</v>
      </c>
      <c r="R13" s="175" t="e">
        <f t="shared" si="6"/>
        <v>#N/A</v>
      </c>
      <c r="S13" s="225" t="e">
        <f t="shared" si="7"/>
        <v>#N/A</v>
      </c>
    </row>
    <row r="14" spans="1:19">
      <c r="A14" s="237">
        <v>39568</v>
      </c>
      <c r="B14" s="256"/>
      <c r="C14" s="175"/>
      <c r="D14" s="175"/>
      <c r="E14" s="175"/>
      <c r="F14" s="175"/>
      <c r="G14" s="175"/>
      <c r="H14" s="175"/>
      <c r="I14" s="225"/>
      <c r="K14" s="354">
        <v>40178</v>
      </c>
      <c r="L14" s="175">
        <f t="shared" si="0"/>
        <v>6799.9000000000015</v>
      </c>
      <c r="M14" s="175">
        <f t="shared" si="1"/>
        <v>555</v>
      </c>
      <c r="N14" s="175">
        <f t="shared" si="2"/>
        <v>21</v>
      </c>
      <c r="O14" s="175">
        <f t="shared" si="3"/>
        <v>17</v>
      </c>
      <c r="P14" s="175" t="e">
        <f t="shared" si="4"/>
        <v>#N/A</v>
      </c>
      <c r="Q14" s="175" t="e">
        <f t="shared" si="5"/>
        <v>#N/A</v>
      </c>
      <c r="R14" s="175" t="e">
        <f t="shared" si="6"/>
        <v>#N/A</v>
      </c>
      <c r="S14" s="225" t="e">
        <f t="shared" si="7"/>
        <v>#N/A</v>
      </c>
    </row>
    <row r="15" spans="1:19">
      <c r="A15" s="237">
        <v>39599</v>
      </c>
      <c r="B15" s="256"/>
      <c r="C15" s="175"/>
      <c r="D15" s="175"/>
      <c r="E15" s="175"/>
      <c r="F15" s="175"/>
      <c r="G15" s="175"/>
      <c r="H15" s="175"/>
      <c r="I15" s="225"/>
      <c r="K15" s="354">
        <v>40268</v>
      </c>
      <c r="L15" s="175">
        <f t="shared" si="0"/>
        <v>9877.6500000000087</v>
      </c>
      <c r="M15" s="175">
        <f t="shared" si="1"/>
        <v>573</v>
      </c>
      <c r="N15" s="175">
        <f t="shared" si="2"/>
        <v>13</v>
      </c>
      <c r="O15" s="175">
        <f t="shared" si="3"/>
        <v>34</v>
      </c>
      <c r="P15" s="175" t="e">
        <f t="shared" si="4"/>
        <v>#N/A</v>
      </c>
      <c r="Q15" s="175" t="e">
        <f t="shared" si="5"/>
        <v>#N/A</v>
      </c>
      <c r="R15" s="175" t="e">
        <f t="shared" si="6"/>
        <v>#N/A</v>
      </c>
      <c r="S15" s="225" t="e">
        <f t="shared" si="7"/>
        <v>#N/A</v>
      </c>
    </row>
    <row r="16" spans="1:19">
      <c r="A16" s="237">
        <v>39629</v>
      </c>
      <c r="B16" s="256"/>
      <c r="C16" s="175"/>
      <c r="D16" s="175"/>
      <c r="E16" s="175"/>
      <c r="F16" s="175"/>
      <c r="G16" s="175"/>
      <c r="H16" s="175"/>
      <c r="I16" s="225"/>
      <c r="K16" s="354">
        <v>40359</v>
      </c>
      <c r="L16" s="175">
        <f t="shared" si="0"/>
        <v>8835.1499999999942</v>
      </c>
      <c r="M16" s="175">
        <f t="shared" si="1"/>
        <v>586</v>
      </c>
      <c r="N16" s="175">
        <f t="shared" si="2"/>
        <v>15</v>
      </c>
      <c r="O16" s="175">
        <f t="shared" si="3"/>
        <v>44</v>
      </c>
      <c r="P16" s="175" t="e">
        <f t="shared" si="4"/>
        <v>#N/A</v>
      </c>
      <c r="Q16" s="175" t="e">
        <f t="shared" si="5"/>
        <v>#N/A</v>
      </c>
      <c r="R16" s="175" t="e">
        <f t="shared" si="6"/>
        <v>#N/A</v>
      </c>
      <c r="S16" s="225" t="e">
        <f t="shared" si="7"/>
        <v>#N/A</v>
      </c>
    </row>
    <row r="17" spans="1:19">
      <c r="A17" s="237">
        <v>39660</v>
      </c>
      <c r="B17" s="256"/>
      <c r="C17" s="175">
        <v>329</v>
      </c>
      <c r="D17" s="175"/>
      <c r="E17" s="175"/>
      <c r="F17" s="175"/>
      <c r="G17" s="175"/>
      <c r="H17" s="175"/>
      <c r="I17" s="225"/>
      <c r="K17" s="354">
        <v>40451</v>
      </c>
      <c r="L17" s="175">
        <f t="shared" si="0"/>
        <v>8809.6000000000022</v>
      </c>
      <c r="M17" s="175">
        <f t="shared" si="1"/>
        <v>587</v>
      </c>
      <c r="N17" s="175">
        <f t="shared" si="2"/>
        <v>20</v>
      </c>
      <c r="O17" s="175">
        <f t="shared" si="3"/>
        <v>45</v>
      </c>
      <c r="P17" s="175" t="e">
        <f t="shared" si="4"/>
        <v>#N/A</v>
      </c>
      <c r="Q17" s="175" t="e">
        <f t="shared" si="5"/>
        <v>#N/A</v>
      </c>
      <c r="R17" s="175" t="e">
        <f t="shared" si="6"/>
        <v>#N/A</v>
      </c>
      <c r="S17" s="225" t="e">
        <f t="shared" si="7"/>
        <v>#N/A</v>
      </c>
    </row>
    <row r="18" spans="1:19">
      <c r="A18" s="237">
        <v>39691</v>
      </c>
      <c r="B18" s="256">
        <v>7307</v>
      </c>
      <c r="C18" s="175">
        <v>516</v>
      </c>
      <c r="D18" s="175"/>
      <c r="E18" s="175"/>
      <c r="F18" s="175"/>
      <c r="G18" s="175"/>
      <c r="H18" s="175"/>
      <c r="I18" s="225"/>
      <c r="K18" s="354">
        <v>40543</v>
      </c>
      <c r="L18" s="175">
        <f t="shared" si="0"/>
        <v>8127.5</v>
      </c>
      <c r="M18" s="175">
        <f t="shared" si="1"/>
        <v>592</v>
      </c>
      <c r="N18" s="175">
        <f t="shared" si="2"/>
        <v>20</v>
      </c>
      <c r="O18" s="175">
        <f t="shared" si="3"/>
        <v>19</v>
      </c>
      <c r="P18" s="175" t="e">
        <f t="shared" si="4"/>
        <v>#N/A</v>
      </c>
      <c r="Q18" s="175" t="e">
        <f t="shared" si="5"/>
        <v>#N/A</v>
      </c>
      <c r="R18" s="175" t="e">
        <f t="shared" si="6"/>
        <v>#N/A</v>
      </c>
      <c r="S18" s="225" t="e">
        <f t="shared" si="7"/>
        <v>#N/A</v>
      </c>
    </row>
    <row r="19" spans="1:19">
      <c r="A19" s="237">
        <v>39721</v>
      </c>
      <c r="B19" s="256">
        <v>7248</v>
      </c>
      <c r="C19" s="175">
        <v>541</v>
      </c>
      <c r="D19" s="175"/>
      <c r="E19" s="175"/>
      <c r="F19" s="175"/>
      <c r="G19" s="175"/>
      <c r="H19" s="175"/>
      <c r="I19" s="225"/>
      <c r="K19" s="354">
        <v>40633</v>
      </c>
      <c r="L19" s="175">
        <f t="shared" si="0"/>
        <v>9143.7000000000007</v>
      </c>
      <c r="M19" s="175">
        <f t="shared" si="1"/>
        <v>536</v>
      </c>
      <c r="N19" s="175">
        <f t="shared" si="2"/>
        <v>36</v>
      </c>
      <c r="O19" s="175">
        <f t="shared" si="3"/>
        <v>37</v>
      </c>
      <c r="P19" s="175" t="e">
        <f t="shared" si="4"/>
        <v>#N/A</v>
      </c>
      <c r="Q19" s="175" t="e">
        <f t="shared" si="5"/>
        <v>#N/A</v>
      </c>
      <c r="R19" s="175" t="e">
        <f t="shared" si="6"/>
        <v>#N/A</v>
      </c>
      <c r="S19" s="225" t="e">
        <f t="shared" si="7"/>
        <v>#N/A</v>
      </c>
    </row>
    <row r="20" spans="1:19">
      <c r="A20" s="237">
        <v>39752</v>
      </c>
      <c r="B20" s="256">
        <v>7017</v>
      </c>
      <c r="C20" s="175">
        <v>530</v>
      </c>
      <c r="D20" s="175"/>
      <c r="E20" s="175"/>
      <c r="F20" s="175"/>
      <c r="G20" s="175"/>
      <c r="H20" s="175"/>
      <c r="I20" s="225"/>
      <c r="K20" s="354">
        <v>40724</v>
      </c>
      <c r="L20" s="175">
        <f t="shared" si="0"/>
        <v>9490.6690249198018</v>
      </c>
      <c r="M20" s="175">
        <f t="shared" si="1"/>
        <v>541</v>
      </c>
      <c r="N20" s="175">
        <f t="shared" si="2"/>
        <v>17.492025916399999</v>
      </c>
      <c r="O20" s="175">
        <f t="shared" si="3"/>
        <v>42.054588525898808</v>
      </c>
      <c r="P20" s="175" t="e">
        <f t="shared" si="4"/>
        <v>#N/A</v>
      </c>
      <c r="Q20" s="175" t="e">
        <f t="shared" si="5"/>
        <v>#N/A</v>
      </c>
      <c r="R20" s="175" t="e">
        <f t="shared" si="6"/>
        <v>#N/A</v>
      </c>
      <c r="S20" s="225" t="e">
        <f t="shared" si="7"/>
        <v>#N/A</v>
      </c>
    </row>
    <row r="21" spans="1:19">
      <c r="A21" s="237">
        <v>39782</v>
      </c>
      <c r="B21" s="256">
        <v>5968</v>
      </c>
      <c r="C21" s="175">
        <v>391</v>
      </c>
      <c r="D21" s="175"/>
      <c r="E21" s="175"/>
      <c r="F21" s="175"/>
      <c r="G21" s="175"/>
      <c r="H21" s="175"/>
      <c r="I21" s="225"/>
      <c r="K21" s="354">
        <v>40816</v>
      </c>
      <c r="L21" s="175">
        <f t="shared" si="0"/>
        <v>8378.2999999999993</v>
      </c>
      <c r="M21" s="175">
        <f t="shared" si="1"/>
        <v>592</v>
      </c>
      <c r="N21" s="175">
        <f t="shared" si="2"/>
        <v>20</v>
      </c>
      <c r="O21" s="175">
        <f t="shared" si="3"/>
        <v>40</v>
      </c>
      <c r="P21" s="175" t="e">
        <f t="shared" si="4"/>
        <v>#N/A</v>
      </c>
      <c r="Q21" s="175" t="e">
        <f t="shared" si="5"/>
        <v>#N/A</v>
      </c>
      <c r="R21" s="175" t="e">
        <f t="shared" si="6"/>
        <v>#N/A</v>
      </c>
      <c r="S21" s="225" t="e">
        <f t="shared" si="7"/>
        <v>#N/A</v>
      </c>
    </row>
    <row r="22" spans="1:19">
      <c r="A22" s="237">
        <v>39813</v>
      </c>
      <c r="B22" s="256">
        <v>6622</v>
      </c>
      <c r="C22" s="175">
        <v>471</v>
      </c>
      <c r="D22" s="175"/>
      <c r="E22" s="175"/>
      <c r="F22" s="175"/>
      <c r="G22" s="175"/>
      <c r="H22" s="175"/>
      <c r="I22" s="225"/>
      <c r="K22" s="354">
        <v>40908</v>
      </c>
      <c r="L22" s="175">
        <f t="shared" si="0"/>
        <v>7398</v>
      </c>
      <c r="M22" s="175">
        <f t="shared" si="1"/>
        <v>621</v>
      </c>
      <c r="N22" s="175">
        <f t="shared" si="2"/>
        <v>20</v>
      </c>
      <c r="O22" s="175">
        <f t="shared" si="3"/>
        <v>56</v>
      </c>
      <c r="P22" s="175" t="e">
        <f t="shared" si="4"/>
        <v>#N/A</v>
      </c>
      <c r="Q22" s="175" t="e">
        <f t="shared" si="5"/>
        <v>#N/A</v>
      </c>
      <c r="R22" s="175" t="e">
        <f t="shared" si="6"/>
        <v>#N/A</v>
      </c>
      <c r="S22" s="225" t="e">
        <f t="shared" si="7"/>
        <v>#N/A</v>
      </c>
    </row>
    <row r="23" spans="1:19">
      <c r="A23" s="237">
        <v>39844</v>
      </c>
      <c r="B23" s="256">
        <v>6639</v>
      </c>
      <c r="C23" s="175">
        <v>462</v>
      </c>
      <c r="D23" s="175"/>
      <c r="E23" s="175"/>
      <c r="F23" s="175"/>
      <c r="G23" s="175"/>
      <c r="H23" s="175"/>
      <c r="I23" s="225"/>
      <c r="K23" s="354">
        <v>40999</v>
      </c>
      <c r="L23" s="175">
        <f t="shared" si="0"/>
        <v>8957</v>
      </c>
      <c r="M23" s="175">
        <f t="shared" si="1"/>
        <v>630</v>
      </c>
      <c r="N23" s="175">
        <f t="shared" si="2"/>
        <v>23</v>
      </c>
      <c r="O23" s="175">
        <f t="shared" si="3"/>
        <v>23</v>
      </c>
      <c r="P23" s="175" t="e">
        <f t="shared" si="4"/>
        <v>#N/A</v>
      </c>
      <c r="Q23" s="175" t="e">
        <f t="shared" si="5"/>
        <v>#N/A</v>
      </c>
      <c r="R23" s="175" t="e">
        <f t="shared" si="6"/>
        <v>#N/A</v>
      </c>
      <c r="S23" s="225" t="e">
        <f t="shared" si="7"/>
        <v>#N/A</v>
      </c>
    </row>
    <row r="24" spans="1:19">
      <c r="A24" s="237">
        <v>39872</v>
      </c>
      <c r="B24" s="256">
        <v>8737</v>
      </c>
      <c r="C24" s="175">
        <v>414</v>
      </c>
      <c r="D24" s="175"/>
      <c r="E24" s="175"/>
      <c r="F24" s="175"/>
      <c r="G24" s="175"/>
      <c r="H24" s="175"/>
      <c r="I24" s="225"/>
      <c r="K24" s="354">
        <v>41090</v>
      </c>
      <c r="L24" s="175">
        <f t="shared" si="0"/>
        <v>8851</v>
      </c>
      <c r="M24" s="175">
        <f t="shared" si="1"/>
        <v>528</v>
      </c>
      <c r="N24" s="175">
        <f t="shared" si="2"/>
        <v>18</v>
      </c>
      <c r="O24" s="175">
        <f t="shared" si="3"/>
        <v>31</v>
      </c>
      <c r="P24" s="175" t="e">
        <f t="shared" si="4"/>
        <v>#N/A</v>
      </c>
      <c r="Q24" s="175" t="e">
        <f t="shared" si="5"/>
        <v>#N/A</v>
      </c>
      <c r="R24" s="175" t="e">
        <f t="shared" si="6"/>
        <v>#N/A</v>
      </c>
      <c r="S24" s="225" t="e">
        <f t="shared" si="7"/>
        <v>#N/A</v>
      </c>
    </row>
    <row r="25" spans="1:19">
      <c r="A25" s="237">
        <v>39903</v>
      </c>
      <c r="B25" s="256">
        <v>9750</v>
      </c>
      <c r="C25" s="175">
        <v>466</v>
      </c>
      <c r="D25" s="175"/>
      <c r="E25" s="175"/>
      <c r="F25" s="175"/>
      <c r="G25" s="175"/>
      <c r="H25" s="175"/>
      <c r="I25" s="225"/>
      <c r="K25" s="354">
        <v>41182</v>
      </c>
      <c r="L25" s="175">
        <f t="shared" si="0"/>
        <v>8229</v>
      </c>
      <c r="M25" s="175">
        <f t="shared" si="1"/>
        <v>559</v>
      </c>
      <c r="N25" s="175">
        <f t="shared" si="2"/>
        <v>18</v>
      </c>
      <c r="O25" s="175">
        <f t="shared" si="3"/>
        <v>28</v>
      </c>
      <c r="P25" s="175" t="e">
        <f t="shared" si="4"/>
        <v>#N/A</v>
      </c>
      <c r="Q25" s="175" t="e">
        <f t="shared" si="5"/>
        <v>#N/A</v>
      </c>
      <c r="R25" s="175" t="e">
        <f t="shared" si="6"/>
        <v>#N/A</v>
      </c>
      <c r="S25" s="225" t="e">
        <f t="shared" si="7"/>
        <v>#N/A</v>
      </c>
    </row>
    <row r="26" spans="1:19">
      <c r="A26" s="237">
        <v>39933</v>
      </c>
      <c r="B26" s="256">
        <v>7531</v>
      </c>
      <c r="C26" s="175">
        <v>477</v>
      </c>
      <c r="D26" s="175">
        <v>20</v>
      </c>
      <c r="E26" s="175"/>
      <c r="F26" s="175"/>
      <c r="G26" s="175"/>
      <c r="H26" s="175"/>
      <c r="I26" s="225"/>
      <c r="K26" s="354">
        <v>41274</v>
      </c>
      <c r="L26" s="175">
        <f t="shared" si="0"/>
        <v>8148</v>
      </c>
      <c r="M26" s="175">
        <f t="shared" si="1"/>
        <v>555</v>
      </c>
      <c r="N26" s="175">
        <f t="shared" si="2"/>
        <v>5</v>
      </c>
      <c r="O26" s="175">
        <f t="shared" si="3"/>
        <v>21</v>
      </c>
      <c r="P26" s="175" t="e">
        <f t="shared" si="4"/>
        <v>#N/A</v>
      </c>
      <c r="Q26" s="175" t="e">
        <f t="shared" si="5"/>
        <v>#N/A</v>
      </c>
      <c r="R26" s="175" t="e">
        <f t="shared" si="6"/>
        <v>#N/A</v>
      </c>
      <c r="S26" s="225" t="e">
        <f t="shared" si="7"/>
        <v>#N/A</v>
      </c>
    </row>
    <row r="27" spans="1:19">
      <c r="A27" s="237">
        <v>39964</v>
      </c>
      <c r="B27" s="256">
        <v>8339</v>
      </c>
      <c r="C27" s="175">
        <v>540</v>
      </c>
      <c r="D27" s="175">
        <v>21</v>
      </c>
      <c r="E27" s="175"/>
      <c r="F27" s="175"/>
      <c r="G27" s="175"/>
      <c r="H27" s="175"/>
      <c r="I27" s="225"/>
      <c r="K27" s="354">
        <v>41364</v>
      </c>
      <c r="L27" s="175">
        <f t="shared" si="0"/>
        <v>8470</v>
      </c>
      <c r="M27" s="175">
        <f t="shared" si="1"/>
        <v>516</v>
      </c>
      <c r="N27" s="175">
        <f t="shared" si="2"/>
        <v>20</v>
      </c>
      <c r="O27" s="175">
        <f t="shared" si="3"/>
        <v>26</v>
      </c>
      <c r="P27" s="175" t="e">
        <f t="shared" si="4"/>
        <v>#N/A</v>
      </c>
      <c r="Q27" s="175" t="e">
        <f t="shared" si="5"/>
        <v>#N/A</v>
      </c>
      <c r="R27" s="175" t="e">
        <f t="shared" si="6"/>
        <v>#N/A</v>
      </c>
      <c r="S27" s="225" t="e">
        <f t="shared" si="7"/>
        <v>#N/A</v>
      </c>
    </row>
    <row r="28" spans="1:19">
      <c r="A28" s="237">
        <v>39994</v>
      </c>
      <c r="B28" s="256">
        <v>8163</v>
      </c>
      <c r="C28" s="175">
        <v>458</v>
      </c>
      <c r="D28" s="175">
        <v>25</v>
      </c>
      <c r="E28" s="175"/>
      <c r="F28" s="175"/>
      <c r="G28" s="175"/>
      <c r="H28" s="175"/>
      <c r="I28" s="225"/>
      <c r="K28" s="354">
        <v>41455</v>
      </c>
      <c r="L28" s="175">
        <f t="shared" si="0"/>
        <v>8601</v>
      </c>
      <c r="M28" s="175">
        <f t="shared" si="1"/>
        <v>425</v>
      </c>
      <c r="N28" s="175">
        <f t="shared" si="2"/>
        <v>27</v>
      </c>
      <c r="O28" s="175">
        <f t="shared" si="3"/>
        <v>35</v>
      </c>
      <c r="P28" s="175" t="e">
        <f t="shared" si="4"/>
        <v>#N/A</v>
      </c>
      <c r="Q28" s="175" t="e">
        <f t="shared" si="5"/>
        <v>#N/A</v>
      </c>
      <c r="R28" s="175" t="e">
        <f t="shared" si="6"/>
        <v>#N/A</v>
      </c>
      <c r="S28" s="225" t="e">
        <f t="shared" si="7"/>
        <v>#N/A</v>
      </c>
    </row>
    <row r="29" spans="1:19">
      <c r="A29" s="237">
        <v>40025</v>
      </c>
      <c r="B29" s="256">
        <v>8127.05</v>
      </c>
      <c r="C29" s="175">
        <v>456</v>
      </c>
      <c r="D29" s="175">
        <v>27</v>
      </c>
      <c r="E29" s="175">
        <v>45</v>
      </c>
      <c r="F29" s="175"/>
      <c r="G29" s="175"/>
      <c r="H29" s="175"/>
      <c r="I29" s="225"/>
      <c r="K29" s="354">
        <v>41547</v>
      </c>
      <c r="L29" s="175">
        <f t="shared" si="0"/>
        <v>9502</v>
      </c>
      <c r="M29" s="175">
        <f t="shared" si="1"/>
        <v>491</v>
      </c>
      <c r="N29" s="175">
        <f t="shared" si="2"/>
        <v>21</v>
      </c>
      <c r="O29" s="175">
        <f t="shared" si="3"/>
        <v>25</v>
      </c>
      <c r="P29" s="175" t="e">
        <f t="shared" si="4"/>
        <v>#N/A</v>
      </c>
      <c r="Q29" s="175" t="e">
        <f t="shared" si="5"/>
        <v>#N/A</v>
      </c>
      <c r="R29" s="175" t="e">
        <f t="shared" si="6"/>
        <v>#N/A</v>
      </c>
      <c r="S29" s="225" t="e">
        <f t="shared" si="7"/>
        <v>#N/A</v>
      </c>
    </row>
    <row r="30" spans="1:19">
      <c r="A30" s="237">
        <v>40056</v>
      </c>
      <c r="B30" s="256">
        <v>7499.6500000000005</v>
      </c>
      <c r="C30" s="175">
        <v>458</v>
      </c>
      <c r="D30" s="175">
        <v>4</v>
      </c>
      <c r="E30" s="175">
        <v>31</v>
      </c>
      <c r="F30" s="175"/>
      <c r="G30" s="175"/>
      <c r="H30" s="175"/>
      <c r="I30" s="225"/>
      <c r="K30" s="354">
        <v>41639</v>
      </c>
      <c r="L30" s="175">
        <f t="shared" si="0"/>
        <v>8215</v>
      </c>
      <c r="M30" s="175">
        <f t="shared" si="1"/>
        <v>536</v>
      </c>
      <c r="N30" s="175">
        <f t="shared" si="2"/>
        <v>17</v>
      </c>
      <c r="O30" s="175">
        <f t="shared" si="3"/>
        <v>15</v>
      </c>
      <c r="P30" s="175" t="e">
        <f t="shared" si="4"/>
        <v>#N/A</v>
      </c>
      <c r="Q30" s="175" t="e">
        <f t="shared" si="5"/>
        <v>#N/A</v>
      </c>
      <c r="R30" s="175" t="e">
        <f t="shared" si="6"/>
        <v>#N/A</v>
      </c>
      <c r="S30" s="225" t="e">
        <f t="shared" si="7"/>
        <v>#N/A</v>
      </c>
    </row>
    <row r="31" spans="1:19">
      <c r="A31" s="237">
        <v>40086</v>
      </c>
      <c r="B31" s="256">
        <v>7552.4249999999993</v>
      </c>
      <c r="C31" s="175">
        <v>481</v>
      </c>
      <c r="D31" s="175">
        <v>3</v>
      </c>
      <c r="E31" s="175">
        <v>48</v>
      </c>
      <c r="F31" s="175"/>
      <c r="G31" s="175"/>
      <c r="H31" s="175"/>
      <c r="I31" s="225"/>
      <c r="K31" s="354">
        <v>41729</v>
      </c>
      <c r="L31" s="175">
        <f t="shared" si="0"/>
        <v>8927</v>
      </c>
      <c r="M31" s="175">
        <f t="shared" si="1"/>
        <v>437</v>
      </c>
      <c r="N31" s="175">
        <f t="shared" si="2"/>
        <v>28</v>
      </c>
      <c r="O31" s="175">
        <f t="shared" si="3"/>
        <v>26</v>
      </c>
      <c r="P31" s="175" t="e">
        <f t="shared" si="4"/>
        <v>#N/A</v>
      </c>
      <c r="Q31" s="175" t="e">
        <f t="shared" si="5"/>
        <v>#N/A</v>
      </c>
      <c r="R31" s="175" t="e">
        <f t="shared" si="6"/>
        <v>#N/A</v>
      </c>
      <c r="S31" s="225" t="e">
        <f t="shared" si="7"/>
        <v>#N/A</v>
      </c>
    </row>
    <row r="32" spans="1:19">
      <c r="A32" s="237">
        <v>40117</v>
      </c>
      <c r="B32" s="256">
        <v>7581.2750000000015</v>
      </c>
      <c r="C32" s="175">
        <v>517</v>
      </c>
      <c r="D32" s="175">
        <v>13</v>
      </c>
      <c r="E32" s="175">
        <v>39</v>
      </c>
      <c r="F32" s="175"/>
      <c r="G32" s="175"/>
      <c r="H32" s="175"/>
      <c r="I32" s="225"/>
      <c r="K32" s="354">
        <v>41820</v>
      </c>
      <c r="L32" s="175">
        <f t="shared" si="0"/>
        <v>8366</v>
      </c>
      <c r="M32" s="175">
        <f t="shared" si="1"/>
        <v>434</v>
      </c>
      <c r="N32" s="175">
        <f t="shared" si="2"/>
        <v>38</v>
      </c>
      <c r="O32" s="175">
        <f t="shared" si="3"/>
        <v>23</v>
      </c>
      <c r="P32" s="175" t="e">
        <f t="shared" si="4"/>
        <v>#N/A</v>
      </c>
      <c r="Q32" s="175" t="e">
        <f t="shared" si="5"/>
        <v>#N/A</v>
      </c>
      <c r="R32" s="175" t="e">
        <f t="shared" si="6"/>
        <v>#N/A</v>
      </c>
      <c r="S32" s="225" t="e">
        <f t="shared" si="7"/>
        <v>#N/A</v>
      </c>
    </row>
    <row r="33" spans="1:19">
      <c r="A33" s="237">
        <v>40147</v>
      </c>
      <c r="B33" s="256">
        <v>7949.5999999999985</v>
      </c>
      <c r="C33" s="175">
        <v>424</v>
      </c>
      <c r="D33" s="175">
        <v>23</v>
      </c>
      <c r="E33" s="175">
        <v>47</v>
      </c>
      <c r="F33" s="175"/>
      <c r="G33" s="175"/>
      <c r="H33" s="175"/>
      <c r="I33" s="225"/>
      <c r="K33" s="354">
        <v>41912</v>
      </c>
      <c r="L33" s="175">
        <f t="shared" si="0"/>
        <v>6824</v>
      </c>
      <c r="M33" s="175">
        <f t="shared" si="1"/>
        <v>451</v>
      </c>
      <c r="N33" s="175">
        <f t="shared" si="2"/>
        <v>44</v>
      </c>
      <c r="O33" s="175">
        <f t="shared" si="3"/>
        <v>51</v>
      </c>
      <c r="P33" s="175" t="e">
        <f t="shared" si="4"/>
        <v>#N/A</v>
      </c>
      <c r="Q33" s="175" t="e">
        <f t="shared" si="5"/>
        <v>#N/A</v>
      </c>
      <c r="R33" s="175" t="e">
        <f t="shared" si="6"/>
        <v>#N/A</v>
      </c>
      <c r="S33" s="225" t="e">
        <f t="shared" si="7"/>
        <v>#N/A</v>
      </c>
    </row>
    <row r="34" spans="1:19">
      <c r="A34" s="237">
        <v>40178</v>
      </c>
      <c r="B34" s="256">
        <v>6799.9000000000015</v>
      </c>
      <c r="C34" s="175">
        <v>555</v>
      </c>
      <c r="D34" s="175">
        <v>21</v>
      </c>
      <c r="E34" s="175">
        <v>17</v>
      </c>
      <c r="F34" s="175"/>
      <c r="G34" s="175"/>
      <c r="H34" s="175"/>
      <c r="I34" s="225"/>
      <c r="K34" s="354">
        <v>42004</v>
      </c>
      <c r="L34" s="175">
        <f t="shared" si="0"/>
        <v>5891</v>
      </c>
      <c r="M34" s="175">
        <f t="shared" si="1"/>
        <v>531</v>
      </c>
      <c r="N34" s="175">
        <f t="shared" si="2"/>
        <v>8</v>
      </c>
      <c r="O34" s="175">
        <f t="shared" si="3"/>
        <v>34</v>
      </c>
      <c r="P34" s="175" t="e">
        <f t="shared" si="4"/>
        <v>#N/A</v>
      </c>
      <c r="Q34" s="175" t="e">
        <f t="shared" si="5"/>
        <v>#N/A</v>
      </c>
      <c r="R34" s="175" t="e">
        <f t="shared" si="6"/>
        <v>#N/A</v>
      </c>
      <c r="S34" s="225" t="e">
        <f t="shared" si="7"/>
        <v>#N/A</v>
      </c>
    </row>
    <row r="35" spans="1:19">
      <c r="A35" s="237">
        <v>40209</v>
      </c>
      <c r="B35" s="256">
        <v>5709.6999999999971</v>
      </c>
      <c r="C35" s="175">
        <v>472</v>
      </c>
      <c r="D35" s="175">
        <v>14</v>
      </c>
      <c r="E35" s="175">
        <v>32</v>
      </c>
      <c r="F35" s="175"/>
      <c r="G35" s="175"/>
      <c r="H35" s="175"/>
      <c r="I35" s="225"/>
      <c r="K35" s="354">
        <v>42094</v>
      </c>
      <c r="L35" s="175">
        <f t="shared" si="0"/>
        <v>6788</v>
      </c>
      <c r="M35" s="175">
        <f t="shared" si="1"/>
        <v>430</v>
      </c>
      <c r="N35" s="175">
        <f t="shared" si="2"/>
        <v>5</v>
      </c>
      <c r="O35" s="175">
        <f t="shared" si="3"/>
        <v>11</v>
      </c>
      <c r="P35" s="175" t="e">
        <f t="shared" si="4"/>
        <v>#N/A</v>
      </c>
      <c r="Q35" s="175" t="e">
        <f t="shared" si="5"/>
        <v>#N/A</v>
      </c>
      <c r="R35" s="175" t="e">
        <f t="shared" si="6"/>
        <v>#N/A</v>
      </c>
      <c r="S35" s="225" t="e">
        <f t="shared" si="7"/>
        <v>#N/A</v>
      </c>
    </row>
    <row r="36" spans="1:19">
      <c r="A36" s="237">
        <v>40237</v>
      </c>
      <c r="B36" s="256">
        <v>7311.0999999999985</v>
      </c>
      <c r="C36" s="175">
        <v>439</v>
      </c>
      <c r="D36" s="175">
        <v>10</v>
      </c>
      <c r="E36" s="175">
        <v>41</v>
      </c>
      <c r="F36" s="175"/>
      <c r="G36" s="175"/>
      <c r="H36" s="175"/>
      <c r="I36" s="225"/>
      <c r="K36" s="354">
        <v>42185</v>
      </c>
      <c r="L36" s="175">
        <f t="shared" si="0"/>
        <v>17386</v>
      </c>
      <c r="M36" s="175">
        <f t="shared" si="1"/>
        <v>404</v>
      </c>
      <c r="N36" s="175">
        <f t="shared" si="2"/>
        <v>4</v>
      </c>
      <c r="O36" s="175">
        <f t="shared" si="3"/>
        <v>16</v>
      </c>
      <c r="P36" s="175" t="e">
        <f t="shared" si="4"/>
        <v>#N/A</v>
      </c>
      <c r="Q36" s="175" t="e">
        <f t="shared" si="5"/>
        <v>#N/A</v>
      </c>
      <c r="R36" s="175" t="e">
        <f t="shared" si="6"/>
        <v>#N/A</v>
      </c>
      <c r="S36" s="225" t="e">
        <f t="shared" si="7"/>
        <v>#N/A</v>
      </c>
    </row>
    <row r="37" spans="1:19">
      <c r="A37" s="237">
        <v>40268</v>
      </c>
      <c r="B37" s="256">
        <v>9877.6500000000087</v>
      </c>
      <c r="C37" s="175">
        <v>573</v>
      </c>
      <c r="D37" s="175">
        <v>13</v>
      </c>
      <c r="E37" s="175">
        <v>34</v>
      </c>
      <c r="F37" s="175"/>
      <c r="G37" s="175"/>
      <c r="H37" s="175"/>
      <c r="I37" s="225"/>
      <c r="K37" s="354">
        <v>42277</v>
      </c>
      <c r="L37" s="175">
        <f t="shared" si="0"/>
        <v>6630</v>
      </c>
      <c r="M37" s="175">
        <f t="shared" si="1"/>
        <v>511</v>
      </c>
      <c r="N37" s="175" t="e">
        <f t="shared" si="2"/>
        <v>#N/A</v>
      </c>
      <c r="O37" s="175">
        <f t="shared" si="3"/>
        <v>16</v>
      </c>
      <c r="P37" s="175" t="e">
        <f t="shared" si="4"/>
        <v>#N/A</v>
      </c>
      <c r="Q37" s="175" t="e">
        <f t="shared" si="5"/>
        <v>#N/A</v>
      </c>
      <c r="R37" s="175" t="e">
        <f t="shared" si="6"/>
        <v>#N/A</v>
      </c>
      <c r="S37" s="225" t="e">
        <f t="shared" si="7"/>
        <v>#N/A</v>
      </c>
    </row>
    <row r="38" spans="1:19">
      <c r="A38" s="237">
        <v>40298</v>
      </c>
      <c r="B38" s="256">
        <v>7405.8999999999942</v>
      </c>
      <c r="C38" s="175">
        <v>500</v>
      </c>
      <c r="D38" s="175">
        <v>18</v>
      </c>
      <c r="E38" s="175">
        <v>43</v>
      </c>
      <c r="F38" s="175"/>
      <c r="G38" s="175"/>
      <c r="H38" s="175"/>
      <c r="I38" s="225"/>
      <c r="K38" s="354">
        <v>42369</v>
      </c>
      <c r="L38" s="175" t="e">
        <f t="shared" si="0"/>
        <v>#N/A</v>
      </c>
      <c r="M38" s="175">
        <f t="shared" si="1"/>
        <v>522</v>
      </c>
      <c r="N38" s="175">
        <f t="shared" si="2"/>
        <v>1</v>
      </c>
      <c r="O38" s="175">
        <f t="shared" si="3"/>
        <v>16</v>
      </c>
      <c r="P38" s="175" t="e">
        <f t="shared" si="4"/>
        <v>#N/A</v>
      </c>
      <c r="Q38" s="175" t="e">
        <f t="shared" si="5"/>
        <v>#N/A</v>
      </c>
      <c r="R38" s="175" t="e">
        <f t="shared" si="6"/>
        <v>#N/A</v>
      </c>
      <c r="S38" s="225" t="e">
        <f t="shared" si="7"/>
        <v>#N/A</v>
      </c>
    </row>
    <row r="39" spans="1:19">
      <c r="A39" s="237">
        <v>40329</v>
      </c>
      <c r="B39" s="256">
        <v>8238.3000000000029</v>
      </c>
      <c r="C39" s="175">
        <v>479</v>
      </c>
      <c r="D39" s="175">
        <v>6</v>
      </c>
      <c r="E39" s="175">
        <v>44</v>
      </c>
      <c r="F39" s="175"/>
      <c r="G39" s="175"/>
      <c r="H39" s="175"/>
      <c r="I39" s="225"/>
      <c r="K39" s="354">
        <v>42460</v>
      </c>
      <c r="L39" s="175">
        <f t="shared" si="0"/>
        <v>9221</v>
      </c>
      <c r="M39" s="175">
        <f t="shared" si="1"/>
        <v>507</v>
      </c>
      <c r="N39" s="175">
        <f t="shared" si="2"/>
        <v>2</v>
      </c>
      <c r="O39" s="175">
        <f t="shared" si="3"/>
        <v>19</v>
      </c>
      <c r="P39" s="175" t="e">
        <f t="shared" si="4"/>
        <v>#N/A</v>
      </c>
      <c r="Q39" s="175" t="e">
        <f t="shared" si="5"/>
        <v>#N/A</v>
      </c>
      <c r="R39" s="175" t="e">
        <f t="shared" si="6"/>
        <v>#N/A</v>
      </c>
      <c r="S39" s="225" t="e">
        <f t="shared" si="7"/>
        <v>#N/A</v>
      </c>
    </row>
    <row r="40" spans="1:19">
      <c r="A40" s="237">
        <v>40359</v>
      </c>
      <c r="B40" s="256">
        <v>8835.1499999999942</v>
      </c>
      <c r="C40" s="175">
        <v>586</v>
      </c>
      <c r="D40" s="175">
        <v>15</v>
      </c>
      <c r="E40" s="175">
        <v>44</v>
      </c>
      <c r="F40" s="175"/>
      <c r="G40" s="175"/>
      <c r="H40" s="175"/>
      <c r="I40" s="225"/>
      <c r="K40" s="354">
        <v>42551</v>
      </c>
      <c r="L40" s="175">
        <f t="shared" si="0"/>
        <v>7173</v>
      </c>
      <c r="M40" s="175">
        <f t="shared" si="1"/>
        <v>433</v>
      </c>
      <c r="N40" s="175" t="e">
        <f t="shared" si="2"/>
        <v>#N/A</v>
      </c>
      <c r="O40" s="175">
        <f t="shared" si="3"/>
        <v>39</v>
      </c>
      <c r="P40" s="175" t="e">
        <f t="shared" si="4"/>
        <v>#N/A</v>
      </c>
      <c r="Q40" s="175" t="e">
        <f t="shared" si="5"/>
        <v>#N/A</v>
      </c>
      <c r="R40" s="175" t="e">
        <f t="shared" si="6"/>
        <v>#N/A</v>
      </c>
      <c r="S40" s="225" t="e">
        <f t="shared" si="7"/>
        <v>#N/A</v>
      </c>
    </row>
    <row r="41" spans="1:19">
      <c r="A41" s="237">
        <v>40390</v>
      </c>
      <c r="B41" s="256">
        <v>8951.0499999999993</v>
      </c>
      <c r="C41" s="175">
        <v>511</v>
      </c>
      <c r="D41" s="175">
        <v>14</v>
      </c>
      <c r="E41" s="175">
        <v>48</v>
      </c>
      <c r="F41" s="175"/>
      <c r="G41" s="175"/>
      <c r="H41" s="175"/>
      <c r="I41" s="225"/>
      <c r="K41" s="354">
        <v>42643</v>
      </c>
      <c r="L41" s="175">
        <f t="shared" si="0"/>
        <v>10016.049999999999</v>
      </c>
      <c r="M41" s="175">
        <f t="shared" si="1"/>
        <v>485</v>
      </c>
      <c r="N41" s="175" t="e">
        <f t="shared" si="2"/>
        <v>#N/A</v>
      </c>
      <c r="O41" s="175">
        <f t="shared" si="3"/>
        <v>23</v>
      </c>
      <c r="P41" s="175" t="e">
        <f t="shared" si="4"/>
        <v>#N/A</v>
      </c>
      <c r="Q41" s="175" t="e">
        <f t="shared" si="5"/>
        <v>#N/A</v>
      </c>
      <c r="R41" s="175" t="e">
        <f t="shared" si="6"/>
        <v>#N/A</v>
      </c>
      <c r="S41" s="225" t="e">
        <f t="shared" si="7"/>
        <v>#N/A</v>
      </c>
    </row>
    <row r="42" spans="1:19">
      <c r="A42" s="237">
        <v>40421</v>
      </c>
      <c r="B42" s="256">
        <v>8951.0499999999993</v>
      </c>
      <c r="C42" s="175">
        <v>508</v>
      </c>
      <c r="D42" s="175">
        <v>21</v>
      </c>
      <c r="E42" s="175">
        <v>41</v>
      </c>
      <c r="F42" s="175"/>
      <c r="G42" s="175"/>
      <c r="H42" s="175"/>
      <c r="I42" s="225"/>
      <c r="K42" s="354">
        <v>42735</v>
      </c>
      <c r="L42" s="175" t="e">
        <f t="shared" si="0"/>
        <v>#N/A</v>
      </c>
      <c r="M42" s="175">
        <f t="shared" si="1"/>
        <v>501</v>
      </c>
      <c r="N42" s="175" t="e">
        <f t="shared" si="2"/>
        <v>#N/A</v>
      </c>
      <c r="O42" s="175">
        <f t="shared" si="3"/>
        <v>4</v>
      </c>
      <c r="P42" s="175" t="e">
        <f t="shared" si="4"/>
        <v>#N/A</v>
      </c>
      <c r="Q42" s="175">
        <f t="shared" si="5"/>
        <v>525.40855443583666</v>
      </c>
      <c r="R42" s="175" t="e">
        <f t="shared" si="6"/>
        <v>#N/A</v>
      </c>
      <c r="S42" s="225">
        <f t="shared" si="7"/>
        <v>19.216975790060278</v>
      </c>
    </row>
    <row r="43" spans="1:19">
      <c r="A43" s="237">
        <v>40451</v>
      </c>
      <c r="B43" s="256">
        <v>8809.6000000000022</v>
      </c>
      <c r="C43" s="175">
        <v>587</v>
      </c>
      <c r="D43" s="175">
        <v>20</v>
      </c>
      <c r="E43" s="175">
        <v>45</v>
      </c>
      <c r="F43" s="175"/>
      <c r="G43" s="175"/>
      <c r="H43" s="175"/>
      <c r="I43" s="225"/>
      <c r="K43" s="354">
        <v>42825</v>
      </c>
      <c r="L43" s="175" t="e">
        <f t="shared" si="0"/>
        <v>#N/A</v>
      </c>
      <c r="M43" s="175" t="e">
        <f t="shared" si="1"/>
        <v>#N/A</v>
      </c>
      <c r="N43" s="175" t="e">
        <f t="shared" si="2"/>
        <v>#N/A</v>
      </c>
      <c r="O43" s="175" t="e">
        <f t="shared" si="3"/>
        <v>#N/A</v>
      </c>
      <c r="P43" s="175" t="e">
        <f t="shared" si="4"/>
        <v>#N/A</v>
      </c>
      <c r="Q43" s="175">
        <f t="shared" si="5"/>
        <v>480.31903869127729</v>
      </c>
      <c r="R43" s="175" t="e">
        <f t="shared" si="6"/>
        <v>#N/A</v>
      </c>
      <c r="S43" s="225">
        <f t="shared" si="7"/>
        <v>13.427361602746778</v>
      </c>
    </row>
    <row r="44" spans="1:19">
      <c r="A44" s="237">
        <v>40482</v>
      </c>
      <c r="B44" s="256">
        <v>8617.7800000000025</v>
      </c>
      <c r="C44" s="175">
        <v>536</v>
      </c>
      <c r="D44" s="175">
        <v>19</v>
      </c>
      <c r="E44" s="175">
        <v>26</v>
      </c>
      <c r="F44" s="175"/>
      <c r="G44" s="175"/>
      <c r="H44" s="175"/>
      <c r="I44" s="225"/>
      <c r="K44" s="354">
        <v>42916</v>
      </c>
      <c r="L44" s="175" t="e">
        <f t="shared" si="0"/>
        <v>#N/A</v>
      </c>
      <c r="M44" s="175" t="e">
        <f t="shared" si="1"/>
        <v>#N/A</v>
      </c>
      <c r="N44" s="175" t="e">
        <f t="shared" si="2"/>
        <v>#N/A</v>
      </c>
      <c r="O44" s="175" t="e">
        <f t="shared" si="3"/>
        <v>#N/A</v>
      </c>
      <c r="P44" s="175" t="e">
        <f t="shared" si="4"/>
        <v>#N/A</v>
      </c>
      <c r="Q44" s="175">
        <f t="shared" si="5"/>
        <v>434.67248612682363</v>
      </c>
      <c r="R44" s="175" t="e">
        <f t="shared" si="6"/>
        <v>#N/A</v>
      </c>
      <c r="S44" s="225">
        <f t="shared" si="7"/>
        <v>26.728664607896988</v>
      </c>
    </row>
    <row r="45" spans="1:19">
      <c r="A45" s="237">
        <v>40512</v>
      </c>
      <c r="B45" s="256">
        <v>9829.2999999999956</v>
      </c>
      <c r="C45" s="175">
        <v>543</v>
      </c>
      <c r="D45" s="175">
        <v>23</v>
      </c>
      <c r="E45" s="175">
        <v>52</v>
      </c>
      <c r="F45" s="175"/>
      <c r="G45" s="175"/>
      <c r="H45" s="175"/>
      <c r="I45" s="225"/>
      <c r="K45" s="354">
        <v>43008</v>
      </c>
      <c r="L45" s="175" t="e">
        <f t="shared" si="0"/>
        <v>#N/A</v>
      </c>
      <c r="M45" s="175" t="e">
        <f t="shared" si="1"/>
        <v>#N/A</v>
      </c>
      <c r="N45" s="175" t="e">
        <f t="shared" si="2"/>
        <v>#N/A</v>
      </c>
      <c r="O45" s="175" t="e">
        <f t="shared" si="3"/>
        <v>#N/A</v>
      </c>
      <c r="P45" s="175" t="e">
        <f t="shared" si="4"/>
        <v>#N/A</v>
      </c>
      <c r="Q45" s="175">
        <f t="shared" si="5"/>
        <v>488.85178228200033</v>
      </c>
      <c r="R45" s="175" t="e">
        <f t="shared" si="6"/>
        <v>#N/A</v>
      </c>
      <c r="S45" s="225">
        <f t="shared" si="7"/>
        <v>17.873941402403432</v>
      </c>
    </row>
    <row r="46" spans="1:19">
      <c r="A46" s="237">
        <v>40543</v>
      </c>
      <c r="B46" s="256">
        <v>8127.5</v>
      </c>
      <c r="C46" s="175">
        <v>592</v>
      </c>
      <c r="D46" s="175">
        <v>20</v>
      </c>
      <c r="E46" s="175">
        <v>19</v>
      </c>
      <c r="F46" s="175"/>
      <c r="G46" s="175"/>
      <c r="H46" s="175"/>
      <c r="I46" s="225"/>
      <c r="K46" s="354">
        <v>43100</v>
      </c>
      <c r="L46" s="175" t="e">
        <f t="shared" si="0"/>
        <v>#N/A</v>
      </c>
      <c r="M46" s="175" t="e">
        <f t="shared" si="1"/>
        <v>#N/A</v>
      </c>
      <c r="N46" s="175" t="e">
        <f t="shared" si="2"/>
        <v>#N/A</v>
      </c>
      <c r="O46" s="175" t="e">
        <f t="shared" si="3"/>
        <v>#N/A</v>
      </c>
      <c r="P46" s="175" t="e">
        <f t="shared" si="4"/>
        <v>#N/A</v>
      </c>
      <c r="Q46" s="175">
        <f t="shared" si="5"/>
        <v>525.40855443583666</v>
      </c>
      <c r="R46" s="175" t="e">
        <f t="shared" si="6"/>
        <v>#N/A</v>
      </c>
      <c r="S46" s="225">
        <f t="shared" si="7"/>
        <v>16.88717978692155</v>
      </c>
    </row>
    <row r="47" spans="1:19">
      <c r="A47" s="237">
        <v>40574</v>
      </c>
      <c r="B47" s="256">
        <v>5567</v>
      </c>
      <c r="C47" s="175">
        <v>417</v>
      </c>
      <c r="D47" s="175">
        <v>11</v>
      </c>
      <c r="E47" s="175">
        <v>54</v>
      </c>
      <c r="F47" s="175"/>
      <c r="G47" s="175"/>
      <c r="H47" s="175"/>
      <c r="I47" s="225"/>
      <c r="K47" s="354">
        <v>43190</v>
      </c>
      <c r="L47" s="175" t="e">
        <f t="shared" si="0"/>
        <v>#N/A</v>
      </c>
      <c r="M47" s="175" t="e">
        <f t="shared" si="1"/>
        <v>#N/A</v>
      </c>
      <c r="N47" s="175" t="e">
        <f t="shared" si="2"/>
        <v>#N/A</v>
      </c>
      <c r="O47" s="175" t="e">
        <f t="shared" si="3"/>
        <v>#N/A</v>
      </c>
      <c r="P47" s="175" t="e">
        <f t="shared" si="4"/>
        <v>#N/A</v>
      </c>
      <c r="Q47" s="175">
        <f t="shared" si="5"/>
        <v>480.31903869127729</v>
      </c>
      <c r="R47" s="175" t="e">
        <f t="shared" si="6"/>
        <v>#N/A</v>
      </c>
      <c r="S47" s="225">
        <f t="shared" si="7"/>
        <v>15.022829742437786</v>
      </c>
    </row>
    <row r="48" spans="1:19">
      <c r="A48" s="237">
        <v>40602</v>
      </c>
      <c r="B48" s="256">
        <v>8377.75</v>
      </c>
      <c r="C48" s="175">
        <v>389</v>
      </c>
      <c r="D48" s="175">
        <v>26</v>
      </c>
      <c r="E48" s="175">
        <v>32</v>
      </c>
      <c r="F48" s="175"/>
      <c r="G48" s="175"/>
      <c r="H48" s="175"/>
      <c r="I48" s="225"/>
      <c r="K48" s="354">
        <v>43281</v>
      </c>
      <c r="L48" s="175" t="e">
        <f t="shared" si="0"/>
        <v>#N/A</v>
      </c>
      <c r="M48" s="175" t="e">
        <f t="shared" si="1"/>
        <v>#N/A</v>
      </c>
      <c r="N48" s="175" t="e">
        <f t="shared" si="2"/>
        <v>#N/A</v>
      </c>
      <c r="O48" s="175" t="e">
        <f t="shared" si="3"/>
        <v>#N/A</v>
      </c>
      <c r="P48" s="175" t="e">
        <f t="shared" si="4"/>
        <v>#N/A</v>
      </c>
      <c r="Q48" s="175">
        <f t="shared" si="5"/>
        <v>434.67248612682363</v>
      </c>
      <c r="R48" s="175" t="e">
        <f t="shared" si="6"/>
        <v>#N/A</v>
      </c>
      <c r="S48" s="225">
        <f t="shared" si="7"/>
        <v>31.315635509508638</v>
      </c>
    </row>
    <row r="49" spans="1:19">
      <c r="A49" s="237">
        <v>40633</v>
      </c>
      <c r="B49" s="256">
        <v>9143.7000000000007</v>
      </c>
      <c r="C49" s="175">
        <v>536</v>
      </c>
      <c r="D49" s="175">
        <v>36</v>
      </c>
      <c r="E49" s="175">
        <v>37</v>
      </c>
      <c r="F49" s="175"/>
      <c r="G49" s="175"/>
      <c r="H49" s="175"/>
      <c r="I49" s="225"/>
      <c r="K49" s="354">
        <v>43344</v>
      </c>
      <c r="L49" s="175" t="e">
        <f t="shared" si="0"/>
        <v>#N/A</v>
      </c>
      <c r="M49" s="175" t="e">
        <f t="shared" si="1"/>
        <v>#N/A</v>
      </c>
      <c r="N49" s="175" t="e">
        <f t="shared" si="2"/>
        <v>#N/A</v>
      </c>
      <c r="O49" s="175" t="e">
        <f t="shared" si="3"/>
        <v>#N/A</v>
      </c>
      <c r="P49" s="175" t="e">
        <f t="shared" si="4"/>
        <v>#N/A</v>
      </c>
      <c r="Q49" s="175">
        <f t="shared" si="5"/>
        <v>488.85178228200033</v>
      </c>
      <c r="R49" s="175" t="e">
        <f t="shared" si="6"/>
        <v>#N/A</v>
      </c>
      <c r="S49" s="225">
        <f t="shared" si="7"/>
        <v>19.269976024633063</v>
      </c>
    </row>
    <row r="50" spans="1:19">
      <c r="A50" s="237">
        <v>40663</v>
      </c>
      <c r="B50" s="256">
        <v>8127.65</v>
      </c>
      <c r="C50" s="175">
        <v>478</v>
      </c>
      <c r="D50" s="175">
        <v>34</v>
      </c>
      <c r="E50" s="175">
        <v>22</v>
      </c>
      <c r="F50" s="175"/>
      <c r="G50" s="175"/>
      <c r="H50" s="175"/>
      <c r="I50" s="225"/>
      <c r="K50" s="354">
        <v>43435</v>
      </c>
      <c r="L50" s="175" t="e">
        <f t="shared" si="0"/>
        <v>#N/A</v>
      </c>
      <c r="M50" s="175" t="e">
        <f t="shared" si="1"/>
        <v>#N/A</v>
      </c>
      <c r="N50" s="175" t="e">
        <f t="shared" si="2"/>
        <v>#N/A</v>
      </c>
      <c r="O50" s="175" t="e">
        <f t="shared" si="3"/>
        <v>#N/A</v>
      </c>
      <c r="P50" s="175" t="e">
        <f t="shared" si="4"/>
        <v>#N/A</v>
      </c>
      <c r="Q50" s="175">
        <f t="shared" si="5"/>
        <v>525.40855443583666</v>
      </c>
      <c r="R50" s="175" t="e">
        <f t="shared" si="6"/>
        <v>#N/A</v>
      </c>
      <c r="S50" s="225">
        <f t="shared" si="7"/>
        <v>17.927619619244112</v>
      </c>
    </row>
    <row r="51" spans="1:19">
      <c r="A51" s="237">
        <v>40694</v>
      </c>
      <c r="B51" s="256">
        <v>9029.4</v>
      </c>
      <c r="C51" s="175">
        <v>479</v>
      </c>
      <c r="D51" s="175">
        <v>20</v>
      </c>
      <c r="E51" s="175">
        <v>40</v>
      </c>
      <c r="F51" s="175"/>
      <c r="G51" s="175"/>
      <c r="H51" s="175"/>
      <c r="I51" s="225"/>
      <c r="K51" s="354">
        <v>43525</v>
      </c>
      <c r="L51" s="175" t="e">
        <f t="shared" si="0"/>
        <v>#N/A</v>
      </c>
      <c r="M51" s="175" t="e">
        <f t="shared" si="1"/>
        <v>#N/A</v>
      </c>
      <c r="N51" s="175" t="e">
        <f t="shared" si="2"/>
        <v>#N/A</v>
      </c>
      <c r="O51" s="175" t="e">
        <f t="shared" si="3"/>
        <v>#N/A</v>
      </c>
      <c r="P51" s="175" t="e">
        <f t="shared" si="4"/>
        <v>#N/A</v>
      </c>
      <c r="Q51" s="175">
        <f t="shared" si="5"/>
        <v>480.31903869127729</v>
      </c>
      <c r="R51" s="175" t="e">
        <f t="shared" si="6"/>
        <v>#N/A</v>
      </c>
      <c r="S51" s="225">
        <f t="shared" si="7"/>
        <v>14.310325900256004</v>
      </c>
    </row>
    <row r="52" spans="1:19">
      <c r="A52" s="237">
        <v>40724</v>
      </c>
      <c r="B52" s="256">
        <v>9490.6690249198018</v>
      </c>
      <c r="C52" s="175">
        <v>541</v>
      </c>
      <c r="D52" s="175">
        <v>17.492025916399999</v>
      </c>
      <c r="E52" s="175">
        <v>42.054588525898808</v>
      </c>
      <c r="F52" s="175"/>
      <c r="G52" s="175"/>
      <c r="H52" s="175"/>
      <c r="I52" s="225"/>
      <c r="K52" s="354">
        <v>43617</v>
      </c>
      <c r="L52" s="175" t="e">
        <f t="shared" si="0"/>
        <v>#N/A</v>
      </c>
      <c r="M52" s="175" t="e">
        <f t="shared" si="1"/>
        <v>#N/A</v>
      </c>
      <c r="N52" s="175" t="e">
        <f t="shared" si="2"/>
        <v>#N/A</v>
      </c>
      <c r="O52" s="175" t="e">
        <f t="shared" si="3"/>
        <v>#N/A</v>
      </c>
      <c r="P52" s="175" t="e">
        <f t="shared" si="4"/>
        <v>#N/A</v>
      </c>
      <c r="Q52" s="175">
        <f t="shared" si="5"/>
        <v>434.67248612682363</v>
      </c>
      <c r="R52" s="175" t="e">
        <f t="shared" si="6"/>
        <v>#N/A</v>
      </c>
      <c r="S52" s="225">
        <f t="shared" si="7"/>
        <v>29.267186963236014</v>
      </c>
    </row>
    <row r="53" spans="1:19">
      <c r="A53" s="237">
        <v>40755</v>
      </c>
      <c r="B53" s="256">
        <v>8079</v>
      </c>
      <c r="C53" s="175">
        <v>514</v>
      </c>
      <c r="D53" s="175">
        <v>21</v>
      </c>
      <c r="E53" s="175">
        <v>13</v>
      </c>
      <c r="F53" s="175"/>
      <c r="G53" s="175"/>
      <c r="H53" s="175"/>
      <c r="I53" s="225"/>
      <c r="K53" s="354">
        <v>43709</v>
      </c>
      <c r="L53" s="175" t="e">
        <f t="shared" si="0"/>
        <v>#N/A</v>
      </c>
      <c r="M53" s="175" t="e">
        <f t="shared" si="1"/>
        <v>#N/A</v>
      </c>
      <c r="N53" s="175" t="e">
        <f t="shared" si="2"/>
        <v>#N/A</v>
      </c>
      <c r="O53" s="175" t="e">
        <f t="shared" si="3"/>
        <v>#N/A</v>
      </c>
      <c r="P53" s="175" t="e">
        <f t="shared" si="4"/>
        <v>#N/A</v>
      </c>
      <c r="Q53" s="175">
        <f t="shared" si="5"/>
        <v>488.85178228200033</v>
      </c>
      <c r="R53" s="175" t="e">
        <f t="shared" si="6"/>
        <v>#N/A</v>
      </c>
      <c r="S53" s="225">
        <f t="shared" si="7"/>
        <v>18.646535162724003</v>
      </c>
    </row>
    <row r="54" spans="1:19">
      <c r="A54" s="237">
        <v>40786</v>
      </c>
      <c r="B54" s="256">
        <v>9648.25</v>
      </c>
      <c r="C54" s="175">
        <v>461</v>
      </c>
      <c r="D54" s="175">
        <v>14</v>
      </c>
      <c r="E54" s="175">
        <v>32</v>
      </c>
      <c r="F54" s="175"/>
      <c r="G54" s="175"/>
      <c r="H54" s="175"/>
      <c r="I54" s="225"/>
      <c r="K54" s="354">
        <v>43800</v>
      </c>
      <c r="L54" s="175" t="e">
        <f t="shared" si="0"/>
        <v>#N/A</v>
      </c>
      <c r="M54" s="175" t="e">
        <f t="shared" si="1"/>
        <v>#N/A</v>
      </c>
      <c r="N54" s="175" t="e">
        <f t="shared" si="2"/>
        <v>#N/A</v>
      </c>
      <c r="O54" s="175" t="e">
        <f t="shared" si="3"/>
        <v>#N/A</v>
      </c>
      <c r="P54" s="175" t="e">
        <f t="shared" si="4"/>
        <v>#N/A</v>
      </c>
      <c r="Q54" s="175">
        <f t="shared" si="5"/>
        <v>525.40855443583666</v>
      </c>
      <c r="R54" s="175" t="e">
        <f t="shared" si="6"/>
        <v>#N/A</v>
      </c>
      <c r="S54" s="225">
        <f t="shared" si="7"/>
        <v>17.462980207370702</v>
      </c>
    </row>
    <row r="55" spans="1:19">
      <c r="A55" s="237">
        <v>40816</v>
      </c>
      <c r="B55" s="256">
        <v>8378.2999999999993</v>
      </c>
      <c r="C55" s="175">
        <v>592</v>
      </c>
      <c r="D55" s="175">
        <v>20</v>
      </c>
      <c r="E55" s="175">
        <v>40</v>
      </c>
      <c r="F55" s="175"/>
      <c r="G55" s="175"/>
      <c r="H55" s="175"/>
      <c r="I55" s="225"/>
      <c r="K55" s="354">
        <v>43891</v>
      </c>
      <c r="L55" s="175" t="e">
        <f t="shared" si="0"/>
        <v>#N/A</v>
      </c>
      <c r="M55" s="175" t="e">
        <f t="shared" si="1"/>
        <v>#N/A</v>
      </c>
      <c r="N55" s="175" t="e">
        <f t="shared" si="2"/>
        <v>#N/A</v>
      </c>
      <c r="O55" s="175" t="e">
        <f t="shared" si="3"/>
        <v>#N/A</v>
      </c>
      <c r="P55" s="175" t="e">
        <f t="shared" si="4"/>
        <v>#N/A</v>
      </c>
      <c r="Q55" s="175">
        <f t="shared" si="5"/>
        <v>480.31903869127729</v>
      </c>
      <c r="R55" s="175" t="e">
        <f t="shared" si="6"/>
        <v>#N/A</v>
      </c>
      <c r="S55" s="225">
        <f t="shared" si="7"/>
        <v>14.628515723352141</v>
      </c>
    </row>
    <row r="56" spans="1:19">
      <c r="A56" s="237">
        <v>40847</v>
      </c>
      <c r="B56" s="256">
        <v>8490</v>
      </c>
      <c r="C56" s="175">
        <v>579</v>
      </c>
      <c r="D56" s="175">
        <v>48</v>
      </c>
      <c r="E56" s="175">
        <v>47</v>
      </c>
      <c r="F56" s="175"/>
      <c r="G56" s="175"/>
      <c r="H56" s="175"/>
      <c r="I56" s="225"/>
      <c r="K56" s="354">
        <v>43983</v>
      </c>
      <c r="L56" s="175" t="e">
        <f t="shared" si="0"/>
        <v>#N/A</v>
      </c>
      <c r="M56" s="175" t="e">
        <f t="shared" si="1"/>
        <v>#N/A</v>
      </c>
      <c r="N56" s="175" t="e">
        <f t="shared" si="2"/>
        <v>#N/A</v>
      </c>
      <c r="O56" s="175" t="e">
        <f t="shared" si="3"/>
        <v>#N/A</v>
      </c>
      <c r="P56" s="175" t="e">
        <f t="shared" si="4"/>
        <v>#N/A</v>
      </c>
      <c r="Q56" s="175">
        <f t="shared" si="5"/>
        <v>434.67248612682363</v>
      </c>
      <c r="R56" s="175" t="e">
        <f t="shared" si="6"/>
        <v>#N/A</v>
      </c>
      <c r="S56" s="225">
        <f t="shared" si="7"/>
        <v>30.181982704637406</v>
      </c>
    </row>
    <row r="57" spans="1:19">
      <c r="A57" s="237">
        <v>40877</v>
      </c>
      <c r="B57" s="256">
        <v>8324.5</v>
      </c>
      <c r="C57" s="175">
        <v>513</v>
      </c>
      <c r="D57" s="175">
        <v>42</v>
      </c>
      <c r="E57" s="175">
        <v>30</v>
      </c>
      <c r="F57" s="175"/>
      <c r="G57" s="175"/>
      <c r="H57" s="175"/>
      <c r="I57" s="225"/>
      <c r="K57" s="354">
        <v>44075</v>
      </c>
      <c r="L57" s="175" t="e">
        <f t="shared" si="0"/>
        <v>#N/A</v>
      </c>
      <c r="M57" s="175" t="e">
        <f t="shared" si="1"/>
        <v>#N/A</v>
      </c>
      <c r="N57" s="175" t="e">
        <f t="shared" si="2"/>
        <v>#N/A</v>
      </c>
      <c r="O57" s="175" t="e">
        <f t="shared" si="3"/>
        <v>#N/A</v>
      </c>
      <c r="P57" s="175" t="e">
        <f t="shared" si="4"/>
        <v>#N/A</v>
      </c>
      <c r="Q57" s="175">
        <f t="shared" si="5"/>
        <v>488.85178228200033</v>
      </c>
      <c r="R57" s="175" t="e">
        <f t="shared" si="6"/>
        <v>#N/A</v>
      </c>
      <c r="S57" s="225">
        <f t="shared" si="7"/>
        <v>18.92495125793312</v>
      </c>
    </row>
    <row r="58" spans="1:19">
      <c r="A58" s="237">
        <v>40908</v>
      </c>
      <c r="B58" s="256">
        <v>7398</v>
      </c>
      <c r="C58" s="175">
        <v>621</v>
      </c>
      <c r="D58" s="175">
        <v>20</v>
      </c>
      <c r="E58" s="175">
        <v>56</v>
      </c>
      <c r="F58" s="175"/>
      <c r="G58" s="175"/>
      <c r="H58" s="175"/>
      <c r="I58" s="225"/>
      <c r="K58" s="354">
        <v>44166</v>
      </c>
      <c r="L58" s="175" t="e">
        <f t="shared" si="0"/>
        <v>#N/A</v>
      </c>
      <c r="M58" s="175" t="e">
        <f t="shared" si="1"/>
        <v>#N/A</v>
      </c>
      <c r="N58" s="175" t="e">
        <f t="shared" si="2"/>
        <v>#N/A</v>
      </c>
      <c r="O58" s="175" t="e">
        <f t="shared" si="3"/>
        <v>#N/A</v>
      </c>
      <c r="P58" s="175" t="e">
        <f t="shared" si="4"/>
        <v>#N/A</v>
      </c>
      <c r="Q58" s="175">
        <f t="shared" si="5"/>
        <v>525.40855443583666</v>
      </c>
      <c r="R58" s="175" t="e">
        <f t="shared" si="6"/>
        <v>#N/A</v>
      </c>
      <c r="S58" s="225">
        <f t="shared" si="7"/>
        <v>17.670478782837716</v>
      </c>
    </row>
    <row r="59" spans="1:19">
      <c r="A59" s="237">
        <v>40939</v>
      </c>
      <c r="B59" s="256">
        <v>6801</v>
      </c>
      <c r="C59" s="175">
        <v>442</v>
      </c>
      <c r="D59" s="175">
        <v>14</v>
      </c>
      <c r="E59" s="175">
        <v>49</v>
      </c>
      <c r="F59" s="175"/>
      <c r="G59" s="175"/>
      <c r="H59" s="175"/>
      <c r="I59" s="225"/>
      <c r="K59" s="354">
        <v>44256</v>
      </c>
      <c r="L59" s="175" t="e">
        <f t="shared" si="0"/>
        <v>#N/A</v>
      </c>
      <c r="M59" s="175" t="e">
        <f t="shared" si="1"/>
        <v>#N/A</v>
      </c>
      <c r="N59" s="175" t="e">
        <f t="shared" si="2"/>
        <v>#N/A</v>
      </c>
      <c r="O59" s="175" t="e">
        <f t="shared" si="3"/>
        <v>#N/A</v>
      </c>
      <c r="P59" s="175" t="e">
        <f t="shared" si="4"/>
        <v>#N/A</v>
      </c>
      <c r="Q59" s="175">
        <f t="shared" si="5"/>
        <v>480.31903869127729</v>
      </c>
      <c r="R59" s="175" t="e">
        <f t="shared" si="6"/>
        <v>#N/A</v>
      </c>
      <c r="S59" s="225">
        <f t="shared" si="7"/>
        <v>14.486418575901084</v>
      </c>
    </row>
    <row r="60" spans="1:19">
      <c r="A60" s="237">
        <v>40968</v>
      </c>
      <c r="B60" s="256">
        <v>8605</v>
      </c>
      <c r="C60" s="175">
        <v>428</v>
      </c>
      <c r="D60" s="175">
        <v>13</v>
      </c>
      <c r="E60" s="175">
        <v>34</v>
      </c>
      <c r="F60" s="175"/>
      <c r="G60" s="175"/>
      <c r="H60" s="175"/>
      <c r="I60" s="225"/>
      <c r="K60" s="354">
        <v>44348</v>
      </c>
      <c r="L60" s="175" t="e">
        <f t="shared" si="0"/>
        <v>#N/A</v>
      </c>
      <c r="M60" s="175" t="e">
        <f t="shared" si="1"/>
        <v>#N/A</v>
      </c>
      <c r="N60" s="175" t="e">
        <f t="shared" si="2"/>
        <v>#N/A</v>
      </c>
      <c r="O60" s="175" t="e">
        <f t="shared" si="3"/>
        <v>#N/A</v>
      </c>
      <c r="P60" s="175" t="e">
        <f t="shared" si="4"/>
        <v>#N/A</v>
      </c>
      <c r="Q60" s="175">
        <f t="shared" si="5"/>
        <v>434.67248612682363</v>
      </c>
      <c r="R60" s="175" t="e">
        <f t="shared" si="6"/>
        <v>#N/A</v>
      </c>
      <c r="S60" s="225">
        <f t="shared" si="7"/>
        <v>29.773453405715614</v>
      </c>
    </row>
    <row r="61" spans="1:19">
      <c r="A61" s="237">
        <v>40999</v>
      </c>
      <c r="B61" s="256">
        <v>8957</v>
      </c>
      <c r="C61" s="175">
        <v>630</v>
      </c>
      <c r="D61" s="175">
        <v>23</v>
      </c>
      <c r="E61" s="175">
        <v>23</v>
      </c>
      <c r="F61" s="175"/>
      <c r="G61" s="175"/>
      <c r="H61" s="175"/>
      <c r="I61" s="225"/>
      <c r="K61" s="354">
        <v>44440</v>
      </c>
      <c r="L61" s="175" t="e">
        <f t="shared" si="0"/>
        <v>#N/A</v>
      </c>
      <c r="M61" s="175" t="e">
        <f t="shared" si="1"/>
        <v>#N/A</v>
      </c>
      <c r="N61" s="175" t="e">
        <f t="shared" si="2"/>
        <v>#N/A</v>
      </c>
      <c r="O61" s="175" t="e">
        <f t="shared" si="3"/>
        <v>#N/A</v>
      </c>
      <c r="P61" s="175" t="e">
        <f t="shared" si="4"/>
        <v>#N/A</v>
      </c>
      <c r="Q61" s="175">
        <f t="shared" si="5"/>
        <v>488.85178228200033</v>
      </c>
      <c r="R61" s="175" t="e">
        <f t="shared" si="6"/>
        <v>#N/A</v>
      </c>
      <c r="S61" s="225">
        <f t="shared" si="7"/>
        <v>18.800616253913443</v>
      </c>
    </row>
    <row r="62" spans="1:19">
      <c r="A62" s="237">
        <v>41029</v>
      </c>
      <c r="B62" s="256">
        <v>8433</v>
      </c>
      <c r="C62" s="175">
        <v>404</v>
      </c>
      <c r="D62" s="175">
        <v>22</v>
      </c>
      <c r="E62" s="175">
        <v>27</v>
      </c>
      <c r="F62" s="175"/>
      <c r="G62" s="175"/>
      <c r="H62" s="175"/>
      <c r="I62" s="225"/>
      <c r="K62" s="354">
        <v>44531</v>
      </c>
      <c r="L62" s="175" t="e">
        <f t="shared" si="0"/>
        <v>#N/A</v>
      </c>
      <c r="M62" s="175" t="e">
        <f t="shared" si="1"/>
        <v>#N/A</v>
      </c>
      <c r="N62" s="175" t="e">
        <f t="shared" si="2"/>
        <v>#N/A</v>
      </c>
      <c r="O62" s="175" t="e">
        <f t="shared" si="3"/>
        <v>#N/A</v>
      </c>
      <c r="P62" s="175" t="e">
        <f t="shared" si="4"/>
        <v>#N/A</v>
      </c>
      <c r="Q62" s="175">
        <f t="shared" si="5"/>
        <v>525.40855443583666</v>
      </c>
      <c r="R62" s="175" t="e">
        <f t="shared" si="6"/>
        <v>#N/A</v>
      </c>
      <c r="S62" s="225">
        <f t="shared" si="7"/>
        <v>17.577814110576615</v>
      </c>
    </row>
    <row r="63" spans="1:19">
      <c r="A63" s="237">
        <v>41060</v>
      </c>
      <c r="B63" s="256">
        <v>10194</v>
      </c>
      <c r="C63" s="175">
        <v>537</v>
      </c>
      <c r="D63" s="175">
        <v>19</v>
      </c>
      <c r="E63" s="175">
        <v>33</v>
      </c>
      <c r="F63" s="175"/>
      <c r="G63" s="175"/>
      <c r="H63" s="175"/>
      <c r="I63" s="225"/>
      <c r="K63" s="354">
        <v>44621</v>
      </c>
      <c r="L63" s="175" t="e">
        <f t="shared" si="0"/>
        <v>#N/A</v>
      </c>
      <c r="M63" s="175" t="e">
        <f t="shared" si="1"/>
        <v>#N/A</v>
      </c>
      <c r="N63" s="175" t="e">
        <f t="shared" si="2"/>
        <v>#N/A</v>
      </c>
      <c r="O63" s="175" t="e">
        <f t="shared" si="3"/>
        <v>#N/A</v>
      </c>
      <c r="P63" s="175" t="e">
        <f t="shared" si="4"/>
        <v>#N/A</v>
      </c>
      <c r="Q63" s="175">
        <f t="shared" si="5"/>
        <v>480.31903869127729</v>
      </c>
      <c r="R63" s="175" t="e">
        <f t="shared" si="6"/>
        <v>#N/A</v>
      </c>
      <c r="S63" s="225">
        <f t="shared" si="7"/>
        <v>14.549876291541558</v>
      </c>
    </row>
    <row r="64" spans="1:19">
      <c r="A64" s="237">
        <v>41090</v>
      </c>
      <c r="B64" s="256">
        <v>8851</v>
      </c>
      <c r="C64" s="175">
        <v>528</v>
      </c>
      <c r="D64" s="175">
        <v>18</v>
      </c>
      <c r="E64" s="175">
        <v>31</v>
      </c>
      <c r="F64" s="175"/>
      <c r="G64" s="175"/>
      <c r="H64" s="175"/>
      <c r="I64" s="225"/>
      <c r="K64" s="354">
        <v>44713</v>
      </c>
      <c r="L64" s="175" t="e">
        <f t="shared" si="0"/>
        <v>#N/A</v>
      </c>
      <c r="M64" s="175" t="e">
        <f t="shared" si="1"/>
        <v>#N/A</v>
      </c>
      <c r="N64" s="175" t="e">
        <f t="shared" si="2"/>
        <v>#N/A</v>
      </c>
      <c r="O64" s="175" t="e">
        <f t="shared" si="3"/>
        <v>#N/A</v>
      </c>
      <c r="P64" s="175" t="e">
        <f t="shared" si="4"/>
        <v>#N/A</v>
      </c>
      <c r="Q64" s="175">
        <f t="shared" si="5"/>
        <v>434.67248612682363</v>
      </c>
      <c r="R64" s="175" t="e">
        <f t="shared" si="6"/>
        <v>#N/A</v>
      </c>
      <c r="S64" s="225">
        <f t="shared" si="7"/>
        <v>29.955894338181981</v>
      </c>
    </row>
    <row r="65" spans="1:19">
      <c r="A65" s="237">
        <v>41121</v>
      </c>
      <c r="B65" s="256">
        <v>10231</v>
      </c>
      <c r="C65" s="175">
        <v>507</v>
      </c>
      <c r="D65" s="175">
        <v>27</v>
      </c>
      <c r="E65" s="175">
        <v>39</v>
      </c>
      <c r="F65" s="175"/>
      <c r="G65" s="175"/>
      <c r="H65" s="175"/>
      <c r="I65" s="225"/>
      <c r="K65" s="354">
        <v>44805</v>
      </c>
      <c r="L65" s="175" t="e">
        <f t="shared" si="0"/>
        <v>#N/A</v>
      </c>
      <c r="M65" s="175" t="e">
        <f t="shared" si="1"/>
        <v>#N/A</v>
      </c>
      <c r="N65" s="175" t="e">
        <f t="shared" si="2"/>
        <v>#N/A</v>
      </c>
      <c r="O65" s="175" t="e">
        <f t="shared" si="3"/>
        <v>#N/A</v>
      </c>
      <c r="P65" s="175" t="e">
        <f t="shared" si="4"/>
        <v>#N/A</v>
      </c>
      <c r="Q65" s="175">
        <f t="shared" si="5"/>
        <v>488.85178228200033</v>
      </c>
      <c r="R65" s="175" t="e">
        <f t="shared" si="6"/>
        <v>#N/A</v>
      </c>
      <c r="S65" s="225">
        <f t="shared" si="7"/>
        <v>18.856141755098857</v>
      </c>
    </row>
    <row r="66" spans="1:19">
      <c r="A66" s="237">
        <v>41152</v>
      </c>
      <c r="B66" s="256">
        <v>9576</v>
      </c>
      <c r="C66" s="175">
        <v>566</v>
      </c>
      <c r="D66" s="175">
        <v>20</v>
      </c>
      <c r="E66" s="175">
        <v>16</v>
      </c>
      <c r="F66" s="175"/>
      <c r="G66" s="175"/>
      <c r="H66" s="175"/>
      <c r="I66" s="225"/>
      <c r="K66" s="354">
        <v>44896</v>
      </c>
      <c r="L66" s="175" t="e">
        <f t="shared" si="0"/>
        <v>#N/A</v>
      </c>
      <c r="M66" s="175" t="e">
        <f t="shared" si="1"/>
        <v>#N/A</v>
      </c>
      <c r="N66" s="175" t="e">
        <f t="shared" si="2"/>
        <v>#N/A</v>
      </c>
      <c r="O66" s="175" t="e">
        <f t="shared" si="3"/>
        <v>#N/A</v>
      </c>
      <c r="P66" s="175" t="e">
        <f t="shared" si="4"/>
        <v>#N/A</v>
      </c>
      <c r="Q66" s="175">
        <f t="shared" si="5"/>
        <v>525.40855443583666</v>
      </c>
      <c r="R66" s="175" t="e">
        <f t="shared" si="6"/>
        <v>#N/A</v>
      </c>
      <c r="S66" s="225">
        <f t="shared" si="7"/>
        <v>17.619196281350227</v>
      </c>
    </row>
    <row r="67" spans="1:19">
      <c r="A67" s="237">
        <v>41182</v>
      </c>
      <c r="B67" s="256">
        <v>8229</v>
      </c>
      <c r="C67" s="175">
        <v>559</v>
      </c>
      <c r="D67" s="175">
        <v>18</v>
      </c>
      <c r="E67" s="175">
        <v>28</v>
      </c>
      <c r="F67" s="175"/>
      <c r="G67" s="175"/>
      <c r="H67" s="175"/>
      <c r="I67" s="225"/>
      <c r="K67" s="354">
        <v>44986</v>
      </c>
      <c r="L67" s="175" t="e">
        <f t="shared" si="0"/>
        <v>#N/A</v>
      </c>
      <c r="M67" s="175" t="e">
        <f t="shared" si="1"/>
        <v>#N/A</v>
      </c>
      <c r="N67" s="175" t="e">
        <f t="shared" si="2"/>
        <v>#N/A</v>
      </c>
      <c r="O67" s="175" t="e">
        <f t="shared" si="3"/>
        <v>#N/A</v>
      </c>
      <c r="P67" s="175" t="e">
        <f t="shared" si="4"/>
        <v>#N/A</v>
      </c>
      <c r="Q67" s="175">
        <f t="shared" si="5"/>
        <v>480.31903869127729</v>
      </c>
      <c r="R67" s="175" t="e">
        <f t="shared" si="6"/>
        <v>#N/A</v>
      </c>
      <c r="S67" s="225">
        <f t="shared" si="7"/>
        <v>14.521537357604167</v>
      </c>
    </row>
    <row r="68" spans="1:19">
      <c r="A68" s="237">
        <v>41213</v>
      </c>
      <c r="B68" s="256">
        <v>8842</v>
      </c>
      <c r="C68" s="175">
        <v>468</v>
      </c>
      <c r="D68" s="175">
        <v>21</v>
      </c>
      <c r="E68" s="175">
        <v>31</v>
      </c>
      <c r="F68" s="175"/>
      <c r="G68" s="175"/>
      <c r="H68" s="175"/>
      <c r="I68" s="225"/>
      <c r="K68" s="354">
        <v>45078</v>
      </c>
      <c r="L68" s="175" t="e">
        <f t="shared" si="0"/>
        <v>#N/A</v>
      </c>
      <c r="M68" s="175" t="e">
        <f t="shared" si="1"/>
        <v>#N/A</v>
      </c>
      <c r="N68" s="175" t="e">
        <f t="shared" si="2"/>
        <v>#N/A</v>
      </c>
      <c r="O68" s="175" t="e">
        <f t="shared" si="3"/>
        <v>#N/A</v>
      </c>
      <c r="P68" s="175" t="e">
        <f t="shared" si="4"/>
        <v>#N/A</v>
      </c>
      <c r="Q68" s="175">
        <f t="shared" si="5"/>
        <v>434.67248612682363</v>
      </c>
      <c r="R68" s="175" t="e">
        <f t="shared" si="6"/>
        <v>#N/A</v>
      </c>
      <c r="S68" s="225">
        <f t="shared" si="7"/>
        <v>29.874419903111978</v>
      </c>
    </row>
    <row r="69" spans="1:19">
      <c r="A69" s="237">
        <v>41243</v>
      </c>
      <c r="B69" s="256">
        <v>8767</v>
      </c>
      <c r="C69" s="175">
        <v>460</v>
      </c>
      <c r="D69" s="175">
        <v>19</v>
      </c>
      <c r="E69" s="175">
        <v>25</v>
      </c>
      <c r="F69" s="175"/>
      <c r="G69" s="175"/>
      <c r="H69" s="175"/>
      <c r="I69" s="225"/>
      <c r="K69" s="354">
        <v>45170</v>
      </c>
      <c r="L69" s="175" t="e">
        <f t="shared" ref="L69:L80" si="8">IF(VLOOKUP(K69,$A$3:$I$232,2,FALSE)=0,NA(),VLOOKUP(K69,$A$3:$I$232,2,FALSE))</f>
        <v>#N/A</v>
      </c>
      <c r="M69" s="175" t="e">
        <f t="shared" ref="M69:M80" si="9">IF(VLOOKUP(K69,$A$3:$I$232,3,FALSE)=0,NA(),VLOOKUP(K69,$A$3:$I$232,3,FALSE))</f>
        <v>#N/A</v>
      </c>
      <c r="N69" s="175" t="e">
        <f t="shared" ref="N69:N80" si="10">IF(VLOOKUP(K69,$A$3:$I$232,4,FALSE)=0,NA(),VLOOKUP(K69,$A$3:$I$232,4,FALSE))</f>
        <v>#N/A</v>
      </c>
      <c r="O69" s="175" t="e">
        <f t="shared" ref="O69:O80" si="11">IF(VLOOKUP(K69,$A$3:$I$232,5,FALSE)=0,NA(),VLOOKUP(K69,$A$3:$I$232,5,FALSE))</f>
        <v>#N/A</v>
      </c>
      <c r="P69" s="175" t="e">
        <f t="shared" ref="P69:P80" si="12">IF(VLOOKUP(K69,$A$3:$I$232,6,FALSE)=0,NA(),VLOOKUP(K69,$A$3:$I$232,6,FALSE))</f>
        <v>#N/A</v>
      </c>
      <c r="Q69" s="175">
        <f t="shared" ref="Q69:Q80" si="13">IF(VLOOKUP(K69,$A$3:$I$232,7,FALSE)=0,NA(),VLOOKUP(K69,$A$3:$I$232,7,FALSE))</f>
        <v>488.85178228200033</v>
      </c>
      <c r="R69" s="175" t="e">
        <f t="shared" ref="R69:R80" si="14">IF(VLOOKUP(K69,$A$3:$I$232,8,FALSE)=0,NA(),VLOOKUP(K69,$A$3:$I$232,8,FALSE))</f>
        <v>#N/A</v>
      </c>
      <c r="S69" s="225">
        <f t="shared" ref="S69:S80" si="15">IF(VLOOKUP(K69,$A$3:$I$232,9,FALSE)=0,NA(),VLOOKUP(K69,$A$3:$I$232,9,FALSE))</f>
        <v>18.83134518790364</v>
      </c>
    </row>
    <row r="70" spans="1:19">
      <c r="A70" s="237">
        <v>41274</v>
      </c>
      <c r="B70" s="256">
        <v>8148</v>
      </c>
      <c r="C70" s="175">
        <v>555</v>
      </c>
      <c r="D70" s="175">
        <v>5</v>
      </c>
      <c r="E70" s="175">
        <v>21</v>
      </c>
      <c r="F70" s="175"/>
      <c r="G70" s="175"/>
      <c r="H70" s="175"/>
      <c r="I70" s="225"/>
      <c r="K70" s="354">
        <v>45261</v>
      </c>
      <c r="L70" s="175" t="e">
        <f t="shared" si="8"/>
        <v>#N/A</v>
      </c>
      <c r="M70" s="175" t="e">
        <f t="shared" si="9"/>
        <v>#N/A</v>
      </c>
      <c r="N70" s="175" t="e">
        <f t="shared" si="10"/>
        <v>#N/A</v>
      </c>
      <c r="O70" s="175" t="e">
        <f t="shared" si="11"/>
        <v>#N/A</v>
      </c>
      <c r="P70" s="175" t="e">
        <f t="shared" si="12"/>
        <v>#N/A</v>
      </c>
      <c r="Q70" s="175">
        <f t="shared" si="13"/>
        <v>525.40855443583666</v>
      </c>
      <c r="R70" s="175" t="e">
        <f t="shared" si="14"/>
        <v>#N/A</v>
      </c>
      <c r="S70" s="225">
        <f t="shared" si="15"/>
        <v>17.60071583981679</v>
      </c>
    </row>
    <row r="71" spans="1:19">
      <c r="A71" s="237">
        <v>41305</v>
      </c>
      <c r="B71" s="256">
        <v>6533</v>
      </c>
      <c r="C71" s="175">
        <v>428</v>
      </c>
      <c r="D71" s="175">
        <v>12</v>
      </c>
      <c r="E71" s="175">
        <v>41</v>
      </c>
      <c r="F71" s="175"/>
      <c r="G71" s="175"/>
      <c r="H71" s="175"/>
      <c r="I71" s="225"/>
      <c r="K71" s="354">
        <v>45352</v>
      </c>
      <c r="L71" s="175" t="e">
        <f t="shared" si="8"/>
        <v>#N/A</v>
      </c>
      <c r="M71" s="175" t="e">
        <f t="shared" si="9"/>
        <v>#N/A</v>
      </c>
      <c r="N71" s="175" t="e">
        <f t="shared" si="10"/>
        <v>#N/A</v>
      </c>
      <c r="O71" s="175" t="e">
        <f t="shared" si="11"/>
        <v>#N/A</v>
      </c>
      <c r="P71" s="175" t="e">
        <f t="shared" si="12"/>
        <v>#N/A</v>
      </c>
      <c r="Q71" s="175">
        <f t="shared" si="13"/>
        <v>480.31903869127729</v>
      </c>
      <c r="R71" s="175" t="e">
        <f t="shared" si="14"/>
        <v>#N/A</v>
      </c>
      <c r="S71" s="225">
        <f t="shared" si="15"/>
        <v>14.534192953044411</v>
      </c>
    </row>
    <row r="72" spans="1:19">
      <c r="A72" s="237">
        <v>41333</v>
      </c>
      <c r="B72" s="256">
        <v>8459</v>
      </c>
      <c r="C72" s="175">
        <v>439</v>
      </c>
      <c r="D72" s="175">
        <v>28</v>
      </c>
      <c r="E72" s="175">
        <v>20</v>
      </c>
      <c r="F72" s="175"/>
      <c r="G72" s="175"/>
      <c r="H72" s="175"/>
      <c r="I72" s="225"/>
      <c r="K72" s="354">
        <v>45444</v>
      </c>
      <c r="L72" s="175" t="e">
        <f t="shared" si="8"/>
        <v>#N/A</v>
      </c>
      <c r="M72" s="175" t="e">
        <f t="shared" si="9"/>
        <v>#N/A</v>
      </c>
      <c r="N72" s="175" t="e">
        <f t="shared" si="10"/>
        <v>#N/A</v>
      </c>
      <c r="O72" s="175" t="e">
        <f t="shared" si="11"/>
        <v>#N/A</v>
      </c>
      <c r="P72" s="175" t="e">
        <f t="shared" si="12"/>
        <v>#N/A</v>
      </c>
      <c r="Q72" s="175">
        <f t="shared" si="13"/>
        <v>434.67248612682363</v>
      </c>
      <c r="R72" s="175" t="e">
        <f t="shared" si="14"/>
        <v>#N/A</v>
      </c>
      <c r="S72" s="225">
        <f t="shared" si="15"/>
        <v>29.910804740002678</v>
      </c>
    </row>
    <row r="73" spans="1:19">
      <c r="A73" s="237">
        <v>41364</v>
      </c>
      <c r="B73" s="256">
        <v>8470</v>
      </c>
      <c r="C73" s="175">
        <v>516</v>
      </c>
      <c r="D73" s="175">
        <v>20</v>
      </c>
      <c r="E73" s="175">
        <v>26</v>
      </c>
      <c r="F73" s="175"/>
      <c r="G73" s="175"/>
      <c r="H73" s="175"/>
      <c r="I73" s="225"/>
      <c r="K73" s="354">
        <v>45536</v>
      </c>
      <c r="L73" s="175" t="e">
        <f t="shared" si="8"/>
        <v>#N/A</v>
      </c>
      <c r="M73" s="175" t="e">
        <f t="shared" si="9"/>
        <v>#N/A</v>
      </c>
      <c r="N73" s="175" t="e">
        <f t="shared" si="10"/>
        <v>#N/A</v>
      </c>
      <c r="O73" s="175" t="e">
        <f t="shared" si="11"/>
        <v>#N/A</v>
      </c>
      <c r="P73" s="175" t="e">
        <f t="shared" si="12"/>
        <v>#N/A</v>
      </c>
      <c r="Q73" s="175">
        <f t="shared" si="13"/>
        <v>488.85178228200033</v>
      </c>
      <c r="R73" s="175" t="e">
        <f t="shared" si="14"/>
        <v>#N/A</v>
      </c>
      <c r="S73" s="225">
        <f t="shared" si="15"/>
        <v>18.842418833913854</v>
      </c>
    </row>
    <row r="74" spans="1:19">
      <c r="A74" s="237">
        <v>41394</v>
      </c>
      <c r="B74" s="256">
        <v>8000</v>
      </c>
      <c r="C74" s="175">
        <v>455</v>
      </c>
      <c r="D74" s="175">
        <v>24</v>
      </c>
      <c r="E74" s="175">
        <v>21</v>
      </c>
      <c r="F74" s="175"/>
      <c r="G74" s="175"/>
      <c r="H74" s="175"/>
      <c r="I74" s="225"/>
      <c r="K74" s="354">
        <v>45627</v>
      </c>
      <c r="L74" s="175" t="e">
        <f t="shared" si="8"/>
        <v>#N/A</v>
      </c>
      <c r="M74" s="175" t="e">
        <f t="shared" si="9"/>
        <v>#N/A</v>
      </c>
      <c r="N74" s="175" t="e">
        <f t="shared" si="10"/>
        <v>#N/A</v>
      </c>
      <c r="O74" s="175" t="e">
        <f t="shared" si="11"/>
        <v>#N/A</v>
      </c>
      <c r="P74" s="175" t="e">
        <f t="shared" si="12"/>
        <v>#N/A</v>
      </c>
      <c r="Q74" s="175">
        <f t="shared" si="13"/>
        <v>525.40855443583666</v>
      </c>
      <c r="R74" s="175" t="e">
        <f t="shared" si="14"/>
        <v>#N/A</v>
      </c>
      <c r="S74" s="225">
        <f t="shared" si="15"/>
        <v>17.608968831694359</v>
      </c>
    </row>
    <row r="75" spans="1:19">
      <c r="A75" s="237">
        <v>41425</v>
      </c>
      <c r="B75" s="256">
        <v>9709</v>
      </c>
      <c r="C75" s="175">
        <v>594</v>
      </c>
      <c r="D75" s="175">
        <v>23</v>
      </c>
      <c r="E75" s="175">
        <v>16</v>
      </c>
      <c r="F75" s="175"/>
      <c r="G75" s="175"/>
      <c r="H75" s="175"/>
      <c r="I75" s="225"/>
      <c r="K75" s="354">
        <v>45717</v>
      </c>
      <c r="L75" s="175" t="e">
        <f t="shared" si="8"/>
        <v>#N/A</v>
      </c>
      <c r="M75" s="175" t="e">
        <f t="shared" si="9"/>
        <v>#N/A</v>
      </c>
      <c r="N75" s="175" t="e">
        <f t="shared" si="10"/>
        <v>#N/A</v>
      </c>
      <c r="O75" s="175" t="e">
        <f t="shared" si="11"/>
        <v>#N/A</v>
      </c>
      <c r="P75" s="175" t="e">
        <f t="shared" si="12"/>
        <v>#N/A</v>
      </c>
      <c r="Q75" s="175">
        <f t="shared" si="13"/>
        <v>480.31903869127729</v>
      </c>
      <c r="R75" s="175" t="e">
        <f t="shared" si="14"/>
        <v>#N/A</v>
      </c>
      <c r="S75" s="225">
        <f t="shared" si="15"/>
        <v>14.528541219768172</v>
      </c>
    </row>
    <row r="76" spans="1:19">
      <c r="A76" s="237">
        <v>41455</v>
      </c>
      <c r="B76" s="256">
        <v>8601</v>
      </c>
      <c r="C76" s="175">
        <v>425</v>
      </c>
      <c r="D76" s="175">
        <v>27</v>
      </c>
      <c r="E76" s="175">
        <v>35</v>
      </c>
      <c r="F76" s="175"/>
      <c r="G76" s="175"/>
      <c r="H76" s="175"/>
      <c r="I76" s="225"/>
      <c r="K76" s="354">
        <v>45809</v>
      </c>
      <c r="L76" s="175" t="e">
        <f t="shared" si="8"/>
        <v>#N/A</v>
      </c>
      <c r="M76" s="175" t="e">
        <f t="shared" si="9"/>
        <v>#N/A</v>
      </c>
      <c r="N76" s="175" t="e">
        <f t="shared" si="10"/>
        <v>#N/A</v>
      </c>
      <c r="O76" s="175" t="e">
        <f t="shared" si="11"/>
        <v>#N/A</v>
      </c>
      <c r="P76" s="175" t="e">
        <f t="shared" si="12"/>
        <v>#N/A</v>
      </c>
      <c r="Q76" s="175">
        <f t="shared" si="13"/>
        <v>434.67248612682363</v>
      </c>
      <c r="R76" s="175" t="e">
        <f t="shared" si="14"/>
        <v>#N/A</v>
      </c>
      <c r="S76" s="225">
        <f t="shared" si="15"/>
        <v>29.89455600683349</v>
      </c>
    </row>
    <row r="77" spans="1:19">
      <c r="A77" s="237">
        <v>41486</v>
      </c>
      <c r="B77" s="256">
        <v>7814</v>
      </c>
      <c r="C77" s="175">
        <v>492</v>
      </c>
      <c r="D77" s="175">
        <v>37</v>
      </c>
      <c r="E77" s="175">
        <v>24</v>
      </c>
      <c r="F77" s="175"/>
      <c r="G77" s="175"/>
      <c r="H77" s="175"/>
      <c r="I77" s="225"/>
      <c r="K77" s="354">
        <v>45901</v>
      </c>
      <c r="L77" s="175" t="e">
        <f t="shared" si="8"/>
        <v>#N/A</v>
      </c>
      <c r="M77" s="175" t="e">
        <f t="shared" si="9"/>
        <v>#N/A</v>
      </c>
      <c r="N77" s="175" t="e">
        <f t="shared" si="10"/>
        <v>#N/A</v>
      </c>
      <c r="O77" s="175" t="e">
        <f t="shared" si="11"/>
        <v>#N/A</v>
      </c>
      <c r="P77" s="175" t="e">
        <f t="shared" si="12"/>
        <v>#N/A</v>
      </c>
      <c r="Q77" s="175">
        <f t="shared" si="13"/>
        <v>488.85178228200033</v>
      </c>
      <c r="R77" s="175" t="e">
        <f t="shared" si="14"/>
        <v>#N/A</v>
      </c>
      <c r="S77" s="225">
        <f t="shared" si="15"/>
        <v>18.837473567297145</v>
      </c>
    </row>
    <row r="78" spans="1:19">
      <c r="A78" s="237">
        <v>41517</v>
      </c>
      <c r="B78" s="256">
        <v>8278</v>
      </c>
      <c r="C78" s="175">
        <v>545</v>
      </c>
      <c r="D78" s="175">
        <v>22</v>
      </c>
      <c r="E78" s="175">
        <v>18</v>
      </c>
      <c r="F78" s="175"/>
      <c r="G78" s="175"/>
      <c r="H78" s="175"/>
      <c r="I78" s="225"/>
      <c r="K78" s="354">
        <v>45992</v>
      </c>
      <c r="L78" s="175" t="e">
        <f t="shared" si="8"/>
        <v>#N/A</v>
      </c>
      <c r="M78" s="175" t="e">
        <f t="shared" si="9"/>
        <v>#N/A</v>
      </c>
      <c r="N78" s="175" t="e">
        <f t="shared" si="10"/>
        <v>#N/A</v>
      </c>
      <c r="O78" s="175" t="e">
        <f t="shared" si="11"/>
        <v>#N/A</v>
      </c>
      <c r="P78" s="175" t="e">
        <f t="shared" si="12"/>
        <v>#N/A</v>
      </c>
      <c r="Q78" s="175">
        <f t="shared" si="13"/>
        <v>525.40855443583666</v>
      </c>
      <c r="R78" s="175" t="e">
        <f t="shared" si="14"/>
        <v>#N/A</v>
      </c>
      <c r="S78" s="225">
        <f t="shared" si="15"/>
        <v>17.605283212235108</v>
      </c>
    </row>
    <row r="79" spans="1:19">
      <c r="A79" s="237">
        <v>41547</v>
      </c>
      <c r="B79" s="256">
        <v>9502</v>
      </c>
      <c r="C79" s="175">
        <v>491</v>
      </c>
      <c r="D79" s="175">
        <v>21</v>
      </c>
      <c r="E79" s="175">
        <v>25</v>
      </c>
      <c r="F79" s="175"/>
      <c r="G79" s="175"/>
      <c r="H79" s="175"/>
      <c r="I79" s="225"/>
      <c r="K79" s="354">
        <v>46082</v>
      </c>
      <c r="L79" s="175" t="e">
        <f t="shared" si="8"/>
        <v>#N/A</v>
      </c>
      <c r="M79" s="175" t="e">
        <f t="shared" si="9"/>
        <v>#N/A</v>
      </c>
      <c r="N79" s="175" t="e">
        <f t="shared" si="10"/>
        <v>#N/A</v>
      </c>
      <c r="O79" s="175" t="e">
        <f t="shared" si="11"/>
        <v>#N/A</v>
      </c>
      <c r="P79" s="175" t="e">
        <f t="shared" si="12"/>
        <v>#N/A</v>
      </c>
      <c r="Q79" s="175">
        <f t="shared" si="13"/>
        <v>480.31903869127729</v>
      </c>
      <c r="R79" s="175" t="e">
        <f t="shared" si="14"/>
        <v>#N/A</v>
      </c>
      <c r="S79" s="225">
        <f t="shared" si="15"/>
        <v>14.531065169682389</v>
      </c>
    </row>
    <row r="80" spans="1:19" ht="13.5" thickBot="1">
      <c r="A80" s="237">
        <v>41578</v>
      </c>
      <c r="B80" s="256">
        <v>8410</v>
      </c>
      <c r="C80" s="175">
        <v>488</v>
      </c>
      <c r="D80" s="175">
        <v>22</v>
      </c>
      <c r="E80" s="175">
        <v>31</v>
      </c>
      <c r="F80" s="175"/>
      <c r="G80" s="175"/>
      <c r="H80" s="175"/>
      <c r="I80" s="225"/>
      <c r="K80" s="239">
        <v>46174</v>
      </c>
      <c r="L80" s="403" t="e">
        <f t="shared" si="8"/>
        <v>#N/A</v>
      </c>
      <c r="M80" s="403" t="e">
        <f t="shared" si="9"/>
        <v>#N/A</v>
      </c>
      <c r="N80" s="403" t="e">
        <f t="shared" si="10"/>
        <v>#N/A</v>
      </c>
      <c r="O80" s="403" t="e">
        <f t="shared" si="11"/>
        <v>#N/A</v>
      </c>
      <c r="P80" s="403" t="e">
        <f t="shared" si="12"/>
        <v>#N/A</v>
      </c>
      <c r="Q80" s="403">
        <f t="shared" si="13"/>
        <v>434.67248612682363</v>
      </c>
      <c r="R80" s="403" t="e">
        <f t="shared" si="14"/>
        <v>#N/A</v>
      </c>
      <c r="S80" s="230">
        <f t="shared" si="15"/>
        <v>29.901812362836861</v>
      </c>
    </row>
    <row r="81" spans="1:19">
      <c r="A81" s="237">
        <v>41608</v>
      </c>
      <c r="B81" s="256">
        <v>8238</v>
      </c>
      <c r="C81" s="175">
        <v>534</v>
      </c>
      <c r="D81" s="175">
        <v>34</v>
      </c>
      <c r="E81" s="175">
        <v>17</v>
      </c>
      <c r="F81" s="175"/>
      <c r="G81" s="175"/>
      <c r="H81" s="175"/>
      <c r="I81" s="225"/>
      <c r="K81" s="108"/>
      <c r="L81" s="175"/>
      <c r="M81" s="175"/>
      <c r="N81" s="175"/>
      <c r="O81" s="175"/>
      <c r="P81" s="175"/>
      <c r="Q81" s="175"/>
      <c r="R81" s="175"/>
      <c r="S81" s="175"/>
    </row>
    <row r="82" spans="1:19">
      <c r="A82" s="237">
        <v>41639</v>
      </c>
      <c r="B82" s="256">
        <v>8215</v>
      </c>
      <c r="C82" s="175">
        <v>536</v>
      </c>
      <c r="D82" s="175">
        <v>17</v>
      </c>
      <c r="E82" s="175">
        <v>15</v>
      </c>
      <c r="F82" s="175"/>
      <c r="G82" s="175"/>
      <c r="H82" s="175"/>
      <c r="I82" s="225"/>
    </row>
    <row r="83" spans="1:19">
      <c r="A83" s="237">
        <v>41670</v>
      </c>
      <c r="B83" s="256">
        <v>7188</v>
      </c>
      <c r="C83" s="175">
        <v>459</v>
      </c>
      <c r="D83" s="175">
        <v>23</v>
      </c>
      <c r="E83" s="175">
        <v>48</v>
      </c>
      <c r="F83" s="175"/>
      <c r="G83" s="175"/>
      <c r="H83" s="175"/>
      <c r="I83" s="225"/>
    </row>
    <row r="84" spans="1:19">
      <c r="A84" s="237">
        <v>41698</v>
      </c>
      <c r="B84" s="256">
        <v>8064</v>
      </c>
      <c r="C84" s="175">
        <v>518</v>
      </c>
      <c r="D84" s="175">
        <v>18</v>
      </c>
      <c r="E84" s="175">
        <v>27</v>
      </c>
      <c r="F84" s="175"/>
      <c r="G84" s="175"/>
      <c r="H84" s="175"/>
      <c r="I84" s="225"/>
      <c r="K84" s="126" t="s">
        <v>252</v>
      </c>
    </row>
    <row r="85" spans="1:19">
      <c r="A85" s="237">
        <v>41729</v>
      </c>
      <c r="B85" s="256">
        <v>8927</v>
      </c>
      <c r="C85" s="175">
        <v>437</v>
      </c>
      <c r="D85" s="175">
        <v>28</v>
      </c>
      <c r="E85" s="175">
        <v>26</v>
      </c>
      <c r="F85" s="175"/>
      <c r="G85" s="175"/>
      <c r="H85" s="175"/>
      <c r="I85" s="225"/>
      <c r="K85" s="126" t="s">
        <v>253</v>
      </c>
    </row>
    <row r="86" spans="1:19">
      <c r="A86" s="237">
        <v>41759</v>
      </c>
      <c r="B86" s="256">
        <v>7031</v>
      </c>
      <c r="C86" s="175">
        <v>518</v>
      </c>
      <c r="D86" s="175">
        <v>25</v>
      </c>
      <c r="E86" s="175">
        <v>30</v>
      </c>
      <c r="F86" s="175"/>
      <c r="G86" s="175"/>
      <c r="H86" s="175"/>
      <c r="I86" s="225"/>
    </row>
    <row r="87" spans="1:19">
      <c r="A87" s="237">
        <v>41790</v>
      </c>
      <c r="B87" s="256">
        <v>8913</v>
      </c>
      <c r="C87" s="175">
        <v>605</v>
      </c>
      <c r="D87" s="175">
        <v>40</v>
      </c>
      <c r="E87" s="175">
        <v>23</v>
      </c>
      <c r="F87" s="175"/>
      <c r="G87" s="175"/>
      <c r="H87" s="175"/>
      <c r="I87" s="225"/>
    </row>
    <row r="88" spans="1:19">
      <c r="A88" s="237">
        <v>41820</v>
      </c>
      <c r="B88" s="256">
        <v>8366</v>
      </c>
      <c r="C88" s="175">
        <v>434</v>
      </c>
      <c r="D88" s="175">
        <v>38</v>
      </c>
      <c r="E88" s="175">
        <v>23</v>
      </c>
      <c r="F88" s="175"/>
      <c r="G88" s="175"/>
      <c r="H88" s="175"/>
      <c r="I88" s="225"/>
    </row>
    <row r="89" spans="1:19" s="110" customFormat="1">
      <c r="A89" s="237">
        <v>41851</v>
      </c>
      <c r="B89" s="256">
        <v>6223</v>
      </c>
      <c r="C89" s="175">
        <v>550</v>
      </c>
      <c r="D89" s="175">
        <v>53</v>
      </c>
      <c r="E89" s="175">
        <v>28</v>
      </c>
      <c r="F89" s="175"/>
      <c r="G89" s="175"/>
      <c r="H89" s="175"/>
      <c r="I89" s="225"/>
      <c r="J89" s="190"/>
      <c r="K89" s="250"/>
      <c r="L89" s="250"/>
      <c r="M89" s="250"/>
      <c r="N89" s="250"/>
      <c r="O89" s="250"/>
      <c r="P89" s="128"/>
      <c r="Q89" s="128"/>
      <c r="R89" s="128"/>
      <c r="S89" s="128"/>
    </row>
    <row r="90" spans="1:19">
      <c r="A90" s="237">
        <v>41882</v>
      </c>
      <c r="B90" s="256">
        <v>4596</v>
      </c>
      <c r="C90" s="175">
        <v>575</v>
      </c>
      <c r="D90" s="175">
        <v>36</v>
      </c>
      <c r="E90" s="175">
        <v>34</v>
      </c>
      <c r="F90" s="175"/>
      <c r="G90" s="175"/>
      <c r="H90" s="175"/>
      <c r="I90" s="225"/>
    </row>
    <row r="91" spans="1:19">
      <c r="A91" s="237">
        <v>41912</v>
      </c>
      <c r="B91" s="256">
        <v>6824</v>
      </c>
      <c r="C91" s="175">
        <v>451</v>
      </c>
      <c r="D91" s="175">
        <v>44</v>
      </c>
      <c r="E91" s="175">
        <v>51</v>
      </c>
      <c r="F91" s="175"/>
      <c r="G91" s="175"/>
      <c r="H91" s="175"/>
      <c r="I91" s="225"/>
    </row>
    <row r="92" spans="1:19">
      <c r="A92" s="237">
        <v>41943</v>
      </c>
      <c r="B92" s="256">
        <v>5080</v>
      </c>
      <c r="C92" s="175">
        <v>496</v>
      </c>
      <c r="D92" s="175">
        <v>50</v>
      </c>
      <c r="E92" s="175">
        <v>32</v>
      </c>
      <c r="F92" s="175"/>
      <c r="G92" s="175"/>
      <c r="H92" s="175"/>
      <c r="I92" s="225"/>
    </row>
    <row r="93" spans="1:19">
      <c r="A93" s="237">
        <v>41973</v>
      </c>
      <c r="B93" s="256">
        <v>4628</v>
      </c>
      <c r="C93" s="175">
        <v>446</v>
      </c>
      <c r="D93" s="175">
        <v>18</v>
      </c>
      <c r="E93" s="175">
        <v>27</v>
      </c>
      <c r="F93" s="175"/>
      <c r="G93" s="175"/>
      <c r="H93" s="175"/>
      <c r="I93" s="225"/>
      <c r="K93" s="190"/>
      <c r="L93" s="190"/>
      <c r="M93" s="190"/>
      <c r="N93" s="190"/>
      <c r="O93" s="190"/>
      <c r="P93" s="175"/>
      <c r="Q93" s="175"/>
      <c r="R93" s="175"/>
      <c r="S93" s="175"/>
    </row>
    <row r="94" spans="1:19">
      <c r="A94" s="237">
        <v>42004</v>
      </c>
      <c r="B94" s="256">
        <v>5891</v>
      </c>
      <c r="C94" s="175">
        <v>531</v>
      </c>
      <c r="D94" s="175">
        <v>8</v>
      </c>
      <c r="E94" s="175">
        <v>34</v>
      </c>
      <c r="F94" s="175"/>
      <c r="G94" s="175"/>
      <c r="H94" s="175"/>
      <c r="I94" s="225"/>
    </row>
    <row r="95" spans="1:19">
      <c r="A95" s="237">
        <v>42035</v>
      </c>
      <c r="B95" s="256">
        <v>3703</v>
      </c>
      <c r="C95" s="175">
        <v>464</v>
      </c>
      <c r="D95" s="175">
        <v>10</v>
      </c>
      <c r="E95" s="175">
        <v>27</v>
      </c>
      <c r="F95" s="175"/>
      <c r="G95" s="175"/>
      <c r="H95" s="175"/>
      <c r="I95" s="225"/>
    </row>
    <row r="96" spans="1:19">
      <c r="A96" s="237">
        <v>42063</v>
      </c>
      <c r="B96" s="256">
        <v>4157</v>
      </c>
      <c r="C96" s="175">
        <v>424</v>
      </c>
      <c r="D96" s="175">
        <v>2</v>
      </c>
      <c r="E96" s="175">
        <v>31</v>
      </c>
      <c r="F96" s="175"/>
      <c r="G96" s="175"/>
      <c r="H96" s="175"/>
      <c r="I96" s="225"/>
    </row>
    <row r="97" spans="1:19">
      <c r="A97" s="237">
        <v>42094</v>
      </c>
      <c r="B97" s="256">
        <v>6788</v>
      </c>
      <c r="C97" s="175">
        <v>430</v>
      </c>
      <c r="D97" s="175">
        <v>5</v>
      </c>
      <c r="E97" s="175">
        <v>11</v>
      </c>
      <c r="F97" s="175"/>
      <c r="G97" s="175"/>
      <c r="H97" s="175"/>
      <c r="I97" s="225"/>
    </row>
    <row r="98" spans="1:19">
      <c r="A98" s="237">
        <v>42124</v>
      </c>
      <c r="B98" s="256">
        <v>3917</v>
      </c>
      <c r="C98" s="175">
        <v>509</v>
      </c>
      <c r="D98" s="175">
        <v>4</v>
      </c>
      <c r="E98" s="175">
        <v>18</v>
      </c>
      <c r="F98" s="175"/>
      <c r="G98" s="175"/>
      <c r="H98" s="175"/>
      <c r="I98" s="225"/>
    </row>
    <row r="99" spans="1:19">
      <c r="A99" s="237">
        <v>42155</v>
      </c>
      <c r="B99" s="256">
        <v>4444</v>
      </c>
      <c r="C99" s="175">
        <v>550</v>
      </c>
      <c r="D99" s="175">
        <v>0</v>
      </c>
      <c r="E99" s="175">
        <v>21</v>
      </c>
      <c r="F99" s="175"/>
      <c r="G99" s="175"/>
      <c r="H99" s="175"/>
      <c r="I99" s="225"/>
    </row>
    <row r="100" spans="1:19" s="110" customFormat="1">
      <c r="A100" s="237">
        <v>42185</v>
      </c>
      <c r="B100" s="256">
        <v>17386</v>
      </c>
      <c r="C100" s="175">
        <v>404</v>
      </c>
      <c r="D100" s="175">
        <v>4</v>
      </c>
      <c r="E100" s="175">
        <v>16</v>
      </c>
      <c r="F100" s="175"/>
      <c r="G100" s="175"/>
      <c r="H100" s="175"/>
      <c r="I100" s="225"/>
      <c r="J100" s="190"/>
      <c r="K100" s="250"/>
      <c r="L100" s="250"/>
      <c r="M100" s="250"/>
      <c r="N100" s="250"/>
      <c r="O100" s="250"/>
      <c r="P100" s="128"/>
      <c r="Q100" s="128"/>
      <c r="R100" s="128"/>
      <c r="S100" s="128"/>
    </row>
    <row r="101" spans="1:19" s="110" customFormat="1">
      <c r="A101" s="237">
        <v>42216</v>
      </c>
      <c r="B101" s="256">
        <v>6785</v>
      </c>
      <c r="C101" s="175">
        <v>563</v>
      </c>
      <c r="D101" s="175">
        <v>1</v>
      </c>
      <c r="E101" s="175">
        <v>23</v>
      </c>
      <c r="F101" s="175"/>
      <c r="G101" s="175"/>
      <c r="H101" s="175"/>
      <c r="I101" s="225"/>
      <c r="J101" s="190"/>
      <c r="K101" s="250"/>
      <c r="L101" s="250"/>
      <c r="M101" s="250"/>
      <c r="N101" s="250"/>
      <c r="O101" s="250"/>
      <c r="P101" s="128"/>
      <c r="Q101" s="128"/>
      <c r="R101" s="128"/>
      <c r="S101" s="128"/>
    </row>
    <row r="102" spans="1:19">
      <c r="A102" s="237">
        <v>42247</v>
      </c>
      <c r="B102" s="256">
        <v>6251</v>
      </c>
      <c r="C102" s="175">
        <v>448</v>
      </c>
      <c r="D102" s="175">
        <v>0</v>
      </c>
      <c r="E102" s="175">
        <v>16</v>
      </c>
      <c r="F102" s="175"/>
      <c r="G102" s="175"/>
      <c r="H102" s="175"/>
      <c r="I102" s="225"/>
    </row>
    <row r="103" spans="1:19">
      <c r="A103" s="237">
        <v>42277</v>
      </c>
      <c r="B103" s="256">
        <v>6630</v>
      </c>
      <c r="C103" s="175">
        <v>511</v>
      </c>
      <c r="D103" s="175">
        <v>0</v>
      </c>
      <c r="E103" s="175">
        <v>16</v>
      </c>
      <c r="F103" s="175"/>
      <c r="G103" s="175"/>
      <c r="H103" s="175"/>
      <c r="I103" s="225"/>
    </row>
    <row r="104" spans="1:19">
      <c r="A104" s="237">
        <v>42308</v>
      </c>
      <c r="B104" s="256">
        <v>4141</v>
      </c>
      <c r="C104" s="175">
        <v>525</v>
      </c>
      <c r="D104" s="175">
        <v>0</v>
      </c>
      <c r="E104" s="175">
        <v>24</v>
      </c>
      <c r="F104" s="175"/>
      <c r="G104" s="175"/>
      <c r="H104" s="175"/>
      <c r="I104" s="225"/>
      <c r="K104" s="190"/>
      <c r="L104" s="190"/>
      <c r="M104" s="190"/>
      <c r="N104" s="190"/>
      <c r="O104" s="190"/>
      <c r="P104" s="175"/>
      <c r="Q104" s="175"/>
      <c r="R104" s="175"/>
      <c r="S104" s="175"/>
    </row>
    <row r="105" spans="1:19">
      <c r="A105" s="237">
        <v>42338</v>
      </c>
      <c r="B105" s="256">
        <v>0</v>
      </c>
      <c r="C105" s="175">
        <v>462</v>
      </c>
      <c r="D105" s="175">
        <v>1</v>
      </c>
      <c r="E105" s="175">
        <v>21</v>
      </c>
      <c r="F105" s="175"/>
      <c r="G105" s="175"/>
      <c r="H105" s="175"/>
      <c r="I105" s="225"/>
      <c r="K105" s="190"/>
      <c r="L105" s="190"/>
      <c r="M105" s="190"/>
      <c r="N105" s="190"/>
      <c r="O105" s="190"/>
      <c r="P105" s="175"/>
      <c r="Q105" s="175"/>
      <c r="R105" s="175"/>
      <c r="S105" s="175"/>
    </row>
    <row r="106" spans="1:19">
      <c r="A106" s="237">
        <v>42369</v>
      </c>
      <c r="B106" s="256">
        <v>0</v>
      </c>
      <c r="C106" s="175">
        <v>522</v>
      </c>
      <c r="D106" s="175">
        <v>1</v>
      </c>
      <c r="E106" s="175">
        <v>16</v>
      </c>
      <c r="F106" s="175"/>
      <c r="G106" s="175"/>
      <c r="H106" s="175"/>
      <c r="I106" s="225"/>
    </row>
    <row r="107" spans="1:19">
      <c r="A107" s="237">
        <v>42400</v>
      </c>
      <c r="B107" s="256">
        <v>0</v>
      </c>
      <c r="C107" s="175">
        <v>481</v>
      </c>
      <c r="D107" s="175">
        <v>1</v>
      </c>
      <c r="E107" s="175">
        <v>45</v>
      </c>
      <c r="F107" s="175"/>
      <c r="G107" s="175"/>
      <c r="H107" s="175"/>
      <c r="I107" s="225"/>
    </row>
    <row r="108" spans="1:19">
      <c r="A108" s="237">
        <v>42429</v>
      </c>
      <c r="B108" s="256">
        <v>8119</v>
      </c>
      <c r="C108" s="175">
        <v>408</v>
      </c>
      <c r="D108" s="175">
        <v>1</v>
      </c>
      <c r="E108" s="175">
        <v>28</v>
      </c>
      <c r="F108" s="175"/>
      <c r="G108" s="175"/>
      <c r="H108" s="175"/>
      <c r="I108" s="225"/>
    </row>
    <row r="109" spans="1:19">
      <c r="A109" s="237">
        <v>42460</v>
      </c>
      <c r="B109" s="256">
        <v>9221</v>
      </c>
      <c r="C109" s="175">
        <v>507</v>
      </c>
      <c r="D109" s="175">
        <v>2</v>
      </c>
      <c r="E109" s="175">
        <v>19</v>
      </c>
      <c r="F109" s="175"/>
      <c r="G109" s="175"/>
      <c r="H109" s="175"/>
      <c r="I109" s="225"/>
    </row>
    <row r="110" spans="1:19">
      <c r="A110" s="237">
        <v>42490</v>
      </c>
      <c r="B110" s="256">
        <v>8093</v>
      </c>
      <c r="C110" s="175">
        <v>529</v>
      </c>
      <c r="D110" s="175">
        <v>2</v>
      </c>
      <c r="E110" s="175">
        <v>17</v>
      </c>
      <c r="F110" s="175"/>
      <c r="G110" s="175"/>
      <c r="H110" s="175"/>
      <c r="I110" s="225"/>
    </row>
    <row r="111" spans="1:19">
      <c r="A111" s="237">
        <v>42521</v>
      </c>
      <c r="B111" s="256">
        <v>10573</v>
      </c>
      <c r="C111" s="175">
        <v>431</v>
      </c>
      <c r="D111" s="175">
        <v>0</v>
      </c>
      <c r="E111" s="175">
        <v>27</v>
      </c>
      <c r="F111" s="175"/>
      <c r="G111" s="175"/>
      <c r="H111" s="175"/>
      <c r="I111" s="225"/>
    </row>
    <row r="112" spans="1:19">
      <c r="A112" s="237">
        <v>42551</v>
      </c>
      <c r="B112" s="256">
        <v>7173</v>
      </c>
      <c r="C112" s="175">
        <v>433</v>
      </c>
      <c r="D112" s="175">
        <v>0</v>
      </c>
      <c r="E112" s="175">
        <v>39</v>
      </c>
      <c r="F112" s="175"/>
      <c r="G112" s="175"/>
      <c r="H112" s="175"/>
      <c r="I112" s="225"/>
    </row>
    <row r="113" spans="1:9">
      <c r="A113" s="237">
        <v>42582</v>
      </c>
      <c r="B113" s="153">
        <v>8264</v>
      </c>
      <c r="C113" s="190">
        <v>386</v>
      </c>
      <c r="D113" s="708" t="s">
        <v>251</v>
      </c>
      <c r="E113" s="190">
        <v>14</v>
      </c>
      <c r="F113" s="175"/>
      <c r="G113" s="175"/>
      <c r="H113" s="175"/>
      <c r="I113" s="225"/>
    </row>
    <row r="114" spans="1:9">
      <c r="A114" s="237">
        <v>42613</v>
      </c>
      <c r="B114" s="153">
        <v>7692</v>
      </c>
      <c r="C114" s="190">
        <v>465</v>
      </c>
      <c r="D114" s="190"/>
      <c r="E114" s="190">
        <v>20</v>
      </c>
      <c r="F114" s="175"/>
      <c r="G114" s="175"/>
      <c r="H114" s="175"/>
      <c r="I114" s="225"/>
    </row>
    <row r="115" spans="1:9">
      <c r="A115" s="237">
        <v>42643</v>
      </c>
      <c r="B115" s="153">
        <v>10016.049999999999</v>
      </c>
      <c r="C115" s="190">
        <v>485</v>
      </c>
      <c r="D115" s="190"/>
      <c r="E115" s="190">
        <v>23</v>
      </c>
      <c r="F115" s="175"/>
      <c r="G115" s="175"/>
      <c r="H115" s="175"/>
      <c r="I115" s="225"/>
    </row>
    <row r="116" spans="1:9">
      <c r="A116" s="237">
        <v>42674</v>
      </c>
      <c r="B116" s="707" t="s">
        <v>251</v>
      </c>
      <c r="C116" s="190">
        <v>462</v>
      </c>
      <c r="D116" s="190"/>
      <c r="E116" s="190">
        <v>35</v>
      </c>
      <c r="F116" s="175"/>
      <c r="G116" s="709">
        <v>439.02102845847185</v>
      </c>
      <c r="H116" s="175"/>
      <c r="I116" s="711">
        <v>22.751177793493753</v>
      </c>
    </row>
    <row r="117" spans="1:9">
      <c r="A117" s="237">
        <v>42704</v>
      </c>
      <c r="B117" s="153"/>
      <c r="C117" s="190">
        <v>400</v>
      </c>
      <c r="D117" s="190"/>
      <c r="E117" s="190">
        <v>27</v>
      </c>
      <c r="F117" s="175"/>
      <c r="G117" s="709">
        <v>463.71140632349113</v>
      </c>
      <c r="H117" s="175"/>
      <c r="I117" s="711">
        <v>18.858018194180449</v>
      </c>
    </row>
    <row r="118" spans="1:9">
      <c r="A118" s="237">
        <v>42735</v>
      </c>
      <c r="B118" s="153"/>
      <c r="C118" s="190">
        <v>501</v>
      </c>
      <c r="D118" s="190"/>
      <c r="E118" s="190">
        <v>4</v>
      </c>
      <c r="F118" s="175"/>
      <c r="G118" s="709">
        <v>525.40855443583666</v>
      </c>
      <c r="H118" s="175"/>
      <c r="I118" s="711">
        <v>19.216975790060278</v>
      </c>
    </row>
    <row r="119" spans="1:9">
      <c r="A119" s="237">
        <v>42766</v>
      </c>
      <c r="B119" s="153"/>
      <c r="C119" s="190"/>
      <c r="D119" s="190"/>
      <c r="E119" s="190"/>
      <c r="F119" s="175"/>
      <c r="G119" s="709">
        <v>470.87492534426798</v>
      </c>
      <c r="H119" s="175"/>
      <c r="I119" s="711">
        <v>32.140103002420787</v>
      </c>
    </row>
    <row r="120" spans="1:9">
      <c r="A120" s="237">
        <v>42794</v>
      </c>
      <c r="B120" s="153"/>
      <c r="C120" s="190"/>
      <c r="D120" s="190"/>
      <c r="E120" s="190"/>
      <c r="F120" s="175"/>
      <c r="G120" s="709">
        <v>426.25807710791776</v>
      </c>
      <c r="H120" s="175"/>
      <c r="I120" s="711">
        <v>24.518278795210492</v>
      </c>
    </row>
    <row r="121" spans="1:9">
      <c r="A121" s="237">
        <v>42825</v>
      </c>
      <c r="B121" s="153"/>
      <c r="C121" s="190"/>
      <c r="D121" s="190"/>
      <c r="E121" s="190"/>
      <c r="F121" s="175"/>
      <c r="G121" s="709">
        <v>480.31903869127729</v>
      </c>
      <c r="H121" s="175"/>
      <c r="I121" s="711">
        <v>13.427361602746778</v>
      </c>
    </row>
    <row r="122" spans="1:9">
      <c r="A122" s="237">
        <v>42855</v>
      </c>
      <c r="B122" s="153"/>
      <c r="C122" s="190"/>
      <c r="D122" s="190"/>
      <c r="E122" s="190"/>
      <c r="F122" s="175"/>
      <c r="G122" s="709">
        <v>527.67323448811828</v>
      </c>
      <c r="H122" s="175"/>
      <c r="I122" s="711">
        <v>15.446579799656654</v>
      </c>
    </row>
    <row r="123" spans="1:9">
      <c r="A123" s="237">
        <v>42886</v>
      </c>
      <c r="B123" s="153"/>
      <c r="C123" s="190"/>
      <c r="D123" s="190"/>
      <c r="E123" s="190"/>
      <c r="F123" s="175"/>
      <c r="G123" s="709">
        <v>474.11530878776875</v>
      </c>
      <c r="H123" s="175"/>
      <c r="I123" s="711">
        <v>22.320521202060085</v>
      </c>
    </row>
    <row r="124" spans="1:9">
      <c r="A124" s="237">
        <v>42916</v>
      </c>
      <c r="B124" s="153"/>
      <c r="C124" s="190"/>
      <c r="D124" s="190"/>
      <c r="E124" s="190"/>
      <c r="F124" s="175"/>
      <c r="G124" s="709">
        <v>434.67248612682363</v>
      </c>
      <c r="H124" s="175"/>
      <c r="I124" s="711">
        <v>26.728664607896988</v>
      </c>
    </row>
    <row r="125" spans="1:9">
      <c r="A125" s="240">
        <v>42947</v>
      </c>
      <c r="B125" s="153"/>
      <c r="C125" s="190"/>
      <c r="D125" s="190"/>
      <c r="E125" s="190"/>
      <c r="F125" s="175"/>
      <c r="G125" s="709">
        <v>450.93439428636151</v>
      </c>
      <c r="H125" s="175"/>
      <c r="I125" s="711">
        <v>16.019218196909875</v>
      </c>
    </row>
    <row r="126" spans="1:9">
      <c r="A126" s="237">
        <v>42978</v>
      </c>
      <c r="B126" s="153"/>
      <c r="C126" s="190"/>
      <c r="D126" s="190"/>
      <c r="E126" s="190"/>
      <c r="F126" s="175"/>
      <c r="G126" s="709">
        <v>452.22831897881304</v>
      </c>
      <c r="H126" s="175"/>
      <c r="I126" s="711">
        <v>16.213680801373389</v>
      </c>
    </row>
    <row r="127" spans="1:9">
      <c r="A127" s="240">
        <v>43008</v>
      </c>
      <c r="B127" s="153"/>
      <c r="C127" s="190"/>
      <c r="D127" s="190"/>
      <c r="E127" s="190"/>
      <c r="F127" s="175"/>
      <c r="G127" s="709">
        <v>488.85178228200033</v>
      </c>
      <c r="H127" s="175"/>
      <c r="I127" s="711">
        <v>17.873941402403432</v>
      </c>
    </row>
    <row r="128" spans="1:9">
      <c r="A128" s="237">
        <v>43039</v>
      </c>
      <c r="B128" s="153"/>
      <c r="C128" s="190"/>
      <c r="D128" s="190"/>
      <c r="E128" s="190"/>
      <c r="F128" s="175"/>
      <c r="G128" s="709">
        <v>439.02102845847185</v>
      </c>
      <c r="H128" s="175"/>
      <c r="I128" s="711">
        <v>22.415716964968787</v>
      </c>
    </row>
    <row r="129" spans="1:9">
      <c r="A129" s="240">
        <v>43069</v>
      </c>
      <c r="B129" s="153"/>
      <c r="C129" s="190"/>
      <c r="D129" s="190"/>
      <c r="E129" s="190"/>
      <c r="F129" s="175"/>
      <c r="G129" s="709">
        <v>463.71140632349113</v>
      </c>
      <c r="H129" s="175"/>
      <c r="I129" s="711">
        <v>18.921424400578235</v>
      </c>
    </row>
    <row r="130" spans="1:9">
      <c r="A130" s="237">
        <v>43100</v>
      </c>
      <c r="B130" s="153"/>
      <c r="C130" s="190"/>
      <c r="D130" s="190"/>
      <c r="E130" s="190"/>
      <c r="F130" s="175"/>
      <c r="G130" s="709">
        <v>525.40855443583666</v>
      </c>
      <c r="H130" s="175"/>
      <c r="I130" s="711">
        <v>16.88717978692155</v>
      </c>
    </row>
    <row r="131" spans="1:9">
      <c r="A131" s="240">
        <v>43131</v>
      </c>
      <c r="B131" s="153"/>
      <c r="C131" s="190"/>
      <c r="D131" s="190"/>
      <c r="E131" s="190"/>
      <c r="F131" s="175"/>
      <c r="G131" s="709">
        <v>470.87492534426798</v>
      </c>
      <c r="H131" s="175"/>
      <c r="I131" s="711">
        <v>36.989913627891596</v>
      </c>
    </row>
    <row r="132" spans="1:9">
      <c r="A132" s="237">
        <v>43159</v>
      </c>
      <c r="B132" s="153"/>
      <c r="C132" s="190"/>
      <c r="D132" s="190"/>
      <c r="E132" s="190"/>
      <c r="F132" s="175"/>
      <c r="G132" s="709">
        <v>426.25807710791776</v>
      </c>
      <c r="H132" s="175"/>
      <c r="I132" s="711">
        <v>25.179985553992406</v>
      </c>
    </row>
    <row r="133" spans="1:9">
      <c r="A133" s="240">
        <v>43190</v>
      </c>
      <c r="B133" s="153"/>
      <c r="C133" s="190"/>
      <c r="D133" s="190"/>
      <c r="E133" s="190"/>
      <c r="F133" s="175"/>
      <c r="G133" s="709">
        <v>480.31903869127729</v>
      </c>
      <c r="H133" s="175"/>
      <c r="I133" s="711">
        <v>15.022829742437786</v>
      </c>
    </row>
    <row r="134" spans="1:9">
      <c r="A134" s="237">
        <v>43220</v>
      </c>
      <c r="B134" s="153"/>
      <c r="C134" s="190"/>
      <c r="D134" s="190"/>
      <c r="E134" s="190"/>
      <c r="F134" s="175"/>
      <c r="G134" s="709">
        <v>527.67323448811828</v>
      </c>
      <c r="H134" s="175"/>
      <c r="I134" s="711">
        <v>15.247146282195278</v>
      </c>
    </row>
    <row r="135" spans="1:9">
      <c r="A135" s="240">
        <v>43251</v>
      </c>
      <c r="B135" s="153"/>
      <c r="C135" s="190"/>
      <c r="D135" s="190"/>
      <c r="E135" s="190"/>
      <c r="F135" s="175"/>
      <c r="G135" s="709">
        <v>474.11530878776875</v>
      </c>
      <c r="H135" s="175"/>
      <c r="I135" s="711">
        <v>23.517122306828341</v>
      </c>
    </row>
    <row r="136" spans="1:9">
      <c r="A136" s="237">
        <v>43281</v>
      </c>
      <c r="B136" s="153"/>
      <c r="C136" s="190"/>
      <c r="D136" s="190"/>
      <c r="E136" s="190"/>
      <c r="F136" s="175"/>
      <c r="G136" s="709">
        <v>434.67248612682363</v>
      </c>
      <c r="H136" s="175"/>
      <c r="I136" s="711">
        <v>31.315635509508638</v>
      </c>
    </row>
    <row r="137" spans="1:9">
      <c r="A137" s="241">
        <v>43282</v>
      </c>
      <c r="B137" s="153"/>
      <c r="C137" s="190"/>
      <c r="D137" s="190"/>
      <c r="E137" s="190"/>
      <c r="F137" s="175"/>
      <c r="G137" s="709">
        <v>450.93439428636151</v>
      </c>
      <c r="H137" s="175"/>
      <c r="I137" s="711">
        <v>14.224316539757492</v>
      </c>
    </row>
    <row r="138" spans="1:9">
      <c r="A138" s="241">
        <v>43313</v>
      </c>
      <c r="B138" s="153"/>
      <c r="C138" s="190"/>
      <c r="D138" s="190"/>
      <c r="E138" s="190"/>
      <c r="F138" s="175"/>
      <c r="G138" s="709">
        <v>452.22831897881304</v>
      </c>
      <c r="H138" s="175"/>
      <c r="I138" s="711">
        <v>17.011414871218893</v>
      </c>
    </row>
    <row r="139" spans="1:9">
      <c r="A139" s="241">
        <v>43344</v>
      </c>
      <c r="B139" s="153"/>
      <c r="C139" s="190"/>
      <c r="D139" s="190"/>
      <c r="E139" s="190"/>
      <c r="F139" s="175"/>
      <c r="G139" s="709">
        <v>488.85178228200033</v>
      </c>
      <c r="H139" s="175"/>
      <c r="I139" s="711">
        <v>19.269976024633063</v>
      </c>
    </row>
    <row r="140" spans="1:9">
      <c r="A140" s="241">
        <v>43374</v>
      </c>
      <c r="B140" s="153"/>
      <c r="C140" s="190"/>
      <c r="D140" s="190"/>
      <c r="E140" s="190"/>
      <c r="F140" s="175"/>
      <c r="G140" s="709">
        <v>439.02102845847185</v>
      </c>
      <c r="H140" s="175"/>
      <c r="I140" s="711">
        <v>22.56552699456412</v>
      </c>
    </row>
    <row r="141" spans="1:9">
      <c r="A141" s="241">
        <v>43405</v>
      </c>
      <c r="B141" s="153"/>
      <c r="C141" s="190"/>
      <c r="D141" s="190"/>
      <c r="E141" s="190"/>
      <c r="F141" s="175"/>
      <c r="G141" s="709">
        <v>463.71140632349113</v>
      </c>
      <c r="H141" s="175"/>
      <c r="I141" s="711">
        <v>18.893108469628125</v>
      </c>
    </row>
    <row r="142" spans="1:9">
      <c r="A142" s="241">
        <v>43435</v>
      </c>
      <c r="B142" s="153"/>
      <c r="C142" s="190"/>
      <c r="D142" s="190"/>
      <c r="E142" s="190"/>
      <c r="F142" s="175"/>
      <c r="G142" s="709">
        <v>525.40855443583666</v>
      </c>
      <c r="H142" s="175"/>
      <c r="I142" s="711">
        <v>17.927619619244112</v>
      </c>
    </row>
    <row r="143" spans="1:9">
      <c r="A143" s="241">
        <v>43466</v>
      </c>
      <c r="B143" s="153"/>
      <c r="C143" s="190"/>
      <c r="D143" s="190"/>
      <c r="E143" s="190"/>
      <c r="F143" s="175"/>
      <c r="G143" s="709">
        <v>470.87492534426798</v>
      </c>
      <c r="H143" s="175"/>
      <c r="I143" s="711">
        <v>34.824086170396136</v>
      </c>
    </row>
    <row r="144" spans="1:9">
      <c r="A144" s="241">
        <v>43497</v>
      </c>
      <c r="B144" s="153"/>
      <c r="C144" s="190"/>
      <c r="D144" s="190"/>
      <c r="E144" s="190"/>
      <c r="F144" s="175"/>
      <c r="G144" s="709">
        <v>426.25807710791776</v>
      </c>
      <c r="H144" s="175"/>
      <c r="I144" s="711">
        <v>24.884480682224126</v>
      </c>
    </row>
    <row r="145" spans="1:9">
      <c r="A145" s="241">
        <v>43525</v>
      </c>
      <c r="B145" s="153"/>
      <c r="C145" s="190"/>
      <c r="D145" s="190"/>
      <c r="E145" s="190"/>
      <c r="F145" s="175"/>
      <c r="G145" s="709">
        <v>480.31903869127729</v>
      </c>
      <c r="H145" s="175"/>
      <c r="I145" s="711">
        <v>14.310325900256004</v>
      </c>
    </row>
    <row r="146" spans="1:9">
      <c r="A146" s="241">
        <v>43556</v>
      </c>
      <c r="B146" s="153"/>
      <c r="C146" s="190"/>
      <c r="D146" s="190"/>
      <c r="E146" s="190"/>
      <c r="F146" s="175"/>
      <c r="G146" s="709">
        <v>527.67323448811828</v>
      </c>
      <c r="H146" s="175"/>
      <c r="I146" s="711">
        <v>15.336209262468</v>
      </c>
    </row>
    <row r="147" spans="1:9">
      <c r="A147" s="241">
        <v>43586</v>
      </c>
      <c r="B147" s="153"/>
      <c r="C147" s="190"/>
      <c r="D147" s="190"/>
      <c r="E147" s="190"/>
      <c r="F147" s="175"/>
      <c r="G147" s="709">
        <v>474.11530878776875</v>
      </c>
      <c r="H147" s="175"/>
      <c r="I147" s="711">
        <v>22.982744425192003</v>
      </c>
    </row>
    <row r="148" spans="1:9">
      <c r="A148" s="241">
        <v>43617</v>
      </c>
      <c r="B148" s="153"/>
      <c r="C148" s="190"/>
      <c r="D148" s="190"/>
      <c r="E148" s="190"/>
      <c r="F148" s="175"/>
      <c r="G148" s="709">
        <v>434.67248612682363</v>
      </c>
      <c r="H148" s="175"/>
      <c r="I148" s="711">
        <v>29.267186963236014</v>
      </c>
    </row>
    <row r="149" spans="1:9">
      <c r="A149" s="241">
        <v>43647</v>
      </c>
      <c r="B149" s="153"/>
      <c r="C149" s="190"/>
      <c r="D149" s="190"/>
      <c r="E149" s="190"/>
      <c r="F149" s="175"/>
      <c r="G149" s="709">
        <v>450.93439428636151</v>
      </c>
      <c r="H149" s="175"/>
      <c r="I149" s="711">
        <v>15.025883362211996</v>
      </c>
    </row>
    <row r="150" spans="1:9">
      <c r="A150" s="241">
        <v>43678</v>
      </c>
      <c r="B150" s="153"/>
      <c r="C150" s="190"/>
      <c r="D150" s="190"/>
      <c r="E150" s="190"/>
      <c r="F150" s="175"/>
      <c r="G150" s="709">
        <v>452.22831897881304</v>
      </c>
      <c r="H150" s="175"/>
      <c r="I150" s="711">
        <v>16.655162950128002</v>
      </c>
    </row>
    <row r="151" spans="1:9">
      <c r="A151" s="241">
        <v>43709</v>
      </c>
      <c r="B151" s="153"/>
      <c r="C151" s="190"/>
      <c r="D151" s="190"/>
      <c r="E151" s="190"/>
      <c r="F151" s="175"/>
      <c r="G151" s="709">
        <v>488.85178228200033</v>
      </c>
      <c r="H151" s="175"/>
      <c r="I151" s="711">
        <v>18.646535162724003</v>
      </c>
    </row>
    <row r="152" spans="1:9">
      <c r="A152" s="241">
        <v>43739</v>
      </c>
      <c r="B152" s="153"/>
      <c r="C152" s="190"/>
      <c r="D152" s="190"/>
      <c r="E152" s="190"/>
      <c r="F152" s="175"/>
      <c r="G152" s="709">
        <v>439.02102845847185</v>
      </c>
      <c r="H152" s="175"/>
      <c r="I152" s="711">
        <v>22.498624861560877</v>
      </c>
    </row>
    <row r="153" spans="1:9">
      <c r="A153" s="241">
        <v>43770</v>
      </c>
      <c r="B153" s="153"/>
      <c r="C153" s="190"/>
      <c r="D153" s="190"/>
      <c r="E153" s="190"/>
      <c r="F153" s="175"/>
      <c r="G153" s="709">
        <v>463.71140632349113</v>
      </c>
      <c r="H153" s="175"/>
      <c r="I153" s="711">
        <v>18.905753792398919</v>
      </c>
    </row>
    <row r="154" spans="1:9">
      <c r="A154" s="241">
        <v>43800</v>
      </c>
      <c r="B154" s="153"/>
      <c r="C154" s="190"/>
      <c r="D154" s="190"/>
      <c r="E154" s="190"/>
      <c r="F154" s="175"/>
      <c r="G154" s="709">
        <v>525.40855443583666</v>
      </c>
      <c r="H154" s="175"/>
      <c r="I154" s="711">
        <v>17.462980207370702</v>
      </c>
    </row>
    <row r="155" spans="1:9">
      <c r="A155" s="241">
        <v>43831</v>
      </c>
      <c r="B155" s="153"/>
      <c r="C155" s="190"/>
      <c r="D155" s="190"/>
      <c r="E155" s="190"/>
      <c r="F155" s="175"/>
      <c r="G155" s="709">
        <v>470.87492534426798</v>
      </c>
      <c r="H155" s="175"/>
      <c r="I155" s="711">
        <v>35.791300962455338</v>
      </c>
    </row>
    <row r="156" spans="1:9">
      <c r="A156" s="241">
        <v>43862</v>
      </c>
      <c r="B156" s="153"/>
      <c r="C156" s="190"/>
      <c r="D156" s="190"/>
      <c r="E156" s="190"/>
      <c r="F156" s="175"/>
      <c r="G156" s="709">
        <v>426.25807710791776</v>
      </c>
      <c r="H156" s="175"/>
      <c r="I156" s="711">
        <v>25.01644718865597</v>
      </c>
    </row>
    <row r="157" spans="1:9">
      <c r="A157" s="241">
        <v>43891</v>
      </c>
      <c r="B157" s="153"/>
      <c r="C157" s="190"/>
      <c r="D157" s="190"/>
      <c r="E157" s="190"/>
      <c r="F157" s="175"/>
      <c r="G157" s="709">
        <v>480.31903869127729</v>
      </c>
      <c r="H157" s="175"/>
      <c r="I157" s="711">
        <v>14.628515723352141</v>
      </c>
    </row>
    <row r="158" spans="1:9">
      <c r="A158" s="241">
        <v>43922</v>
      </c>
      <c r="B158" s="153"/>
      <c r="C158" s="190"/>
      <c r="D158" s="190"/>
      <c r="E158" s="190"/>
      <c r="F158" s="175"/>
      <c r="G158" s="709">
        <v>527.67323448811828</v>
      </c>
      <c r="H158" s="175"/>
      <c r="I158" s="711">
        <v>15.296435534580983</v>
      </c>
    </row>
    <row r="159" spans="1:9">
      <c r="A159" s="241">
        <v>43952</v>
      </c>
      <c r="B159" s="153"/>
      <c r="C159" s="190"/>
      <c r="D159" s="190"/>
      <c r="E159" s="190"/>
      <c r="F159" s="175"/>
      <c r="G159" s="709">
        <v>474.11530878776875</v>
      </c>
      <c r="H159" s="175"/>
      <c r="I159" s="711">
        <v>23.221386792514103</v>
      </c>
    </row>
    <row r="160" spans="1:9">
      <c r="A160" s="241">
        <v>43983</v>
      </c>
      <c r="B160" s="153"/>
      <c r="C160" s="190"/>
      <c r="D160" s="190"/>
      <c r="E160" s="190"/>
      <c r="F160" s="175"/>
      <c r="G160" s="709">
        <v>434.67248612682363</v>
      </c>
      <c r="H160" s="175"/>
      <c r="I160" s="711">
        <v>30.181982704637406</v>
      </c>
    </row>
    <row r="161" spans="1:9">
      <c r="A161" s="241">
        <v>44013</v>
      </c>
      <c r="B161" s="153"/>
      <c r="C161" s="190"/>
      <c r="D161" s="190"/>
      <c r="E161" s="190"/>
      <c r="F161" s="175"/>
      <c r="G161" s="709">
        <v>450.93439428636151</v>
      </c>
      <c r="H161" s="175"/>
      <c r="I161" s="711">
        <v>14.667919811228842</v>
      </c>
    </row>
    <row r="162" spans="1:9">
      <c r="A162" s="241">
        <v>44044</v>
      </c>
      <c r="B162" s="153"/>
      <c r="C162" s="190"/>
      <c r="D162" s="190"/>
      <c r="E162" s="190"/>
      <c r="F162" s="175"/>
      <c r="G162" s="709">
        <v>452.22831897881304</v>
      </c>
      <c r="H162" s="175"/>
      <c r="I162" s="711">
        <v>16.814257861676069</v>
      </c>
    </row>
    <row r="163" spans="1:9">
      <c r="A163" s="241">
        <v>44075</v>
      </c>
      <c r="B163" s="153"/>
      <c r="C163" s="190"/>
      <c r="D163" s="190"/>
      <c r="E163" s="190"/>
      <c r="F163" s="175"/>
      <c r="G163" s="709">
        <v>488.85178228200033</v>
      </c>
      <c r="H163" s="175"/>
      <c r="I163" s="711">
        <v>18.92495125793312</v>
      </c>
    </row>
    <row r="164" spans="1:9">
      <c r="A164" s="241">
        <v>44105</v>
      </c>
      <c r="B164" s="153"/>
      <c r="C164" s="190"/>
      <c r="D164" s="190"/>
      <c r="E164" s="190"/>
      <c r="F164" s="175"/>
      <c r="G164" s="709">
        <v>439.02102845847185</v>
      </c>
      <c r="H164" s="175"/>
      <c r="I164" s="711">
        <v>22.528502002714067</v>
      </c>
    </row>
    <row r="165" spans="1:9">
      <c r="A165" s="241">
        <v>44136</v>
      </c>
      <c r="B165" s="153"/>
      <c r="C165" s="190"/>
      <c r="D165" s="190"/>
      <c r="E165" s="190"/>
      <c r="F165" s="175"/>
      <c r="G165" s="709">
        <v>463.71140632349113</v>
      </c>
      <c r="H165" s="175"/>
      <c r="I165" s="711">
        <v>18.900106646689345</v>
      </c>
    </row>
    <row r="166" spans="1:9">
      <c r="A166" s="241">
        <v>44166</v>
      </c>
      <c r="B166" s="153"/>
      <c r="C166" s="190"/>
      <c r="D166" s="190"/>
      <c r="E166" s="190"/>
      <c r="F166" s="175"/>
      <c r="G166" s="709">
        <v>525.40855443583666</v>
      </c>
      <c r="H166" s="175"/>
      <c r="I166" s="711">
        <v>17.670478782837716</v>
      </c>
    </row>
    <row r="167" spans="1:9">
      <c r="A167" s="241">
        <v>44197</v>
      </c>
      <c r="B167" s="153"/>
      <c r="C167" s="190"/>
      <c r="D167" s="190"/>
      <c r="E167" s="190"/>
      <c r="F167" s="175"/>
      <c r="G167" s="709">
        <v>470.87492534426798</v>
      </c>
      <c r="H167" s="175"/>
      <c r="I167" s="711">
        <v>35.359362374392589</v>
      </c>
    </row>
    <row r="168" spans="1:9">
      <c r="A168" s="241">
        <v>44228</v>
      </c>
      <c r="B168" s="153"/>
      <c r="C168" s="190"/>
      <c r="D168" s="190"/>
      <c r="E168" s="190"/>
      <c r="F168" s="175"/>
      <c r="G168" s="709">
        <v>426.25807710791776</v>
      </c>
      <c r="H168" s="175"/>
      <c r="I168" s="711">
        <v>24.957513612652249</v>
      </c>
    </row>
    <row r="169" spans="1:9">
      <c r="A169" s="241">
        <v>44256</v>
      </c>
      <c r="B169" s="153"/>
      <c r="C169" s="190"/>
      <c r="D169" s="190"/>
      <c r="E169" s="190"/>
      <c r="F169" s="175"/>
      <c r="G169" s="709">
        <v>480.31903869127729</v>
      </c>
      <c r="H169" s="175"/>
      <c r="I169" s="711">
        <v>14.486418575901084</v>
      </c>
    </row>
    <row r="170" spans="1:9">
      <c r="A170" s="241">
        <v>44287</v>
      </c>
      <c r="B170" s="153"/>
      <c r="C170" s="190"/>
      <c r="D170" s="190"/>
      <c r="E170" s="190"/>
      <c r="F170" s="175"/>
      <c r="G170" s="709">
        <v>527.67323448811828</v>
      </c>
      <c r="H170" s="175"/>
      <c r="I170" s="711">
        <v>15.314197678012366</v>
      </c>
    </row>
    <row r="171" spans="1:9">
      <c r="A171" s="241">
        <v>44317</v>
      </c>
      <c r="B171" s="153"/>
      <c r="C171" s="190"/>
      <c r="D171" s="190"/>
      <c r="E171" s="190"/>
      <c r="F171" s="175"/>
      <c r="G171" s="709">
        <v>474.11530878776875</v>
      </c>
      <c r="H171" s="175"/>
      <c r="I171" s="711">
        <v>23.114813931925809</v>
      </c>
    </row>
    <row r="172" spans="1:9">
      <c r="A172" s="241">
        <v>44348</v>
      </c>
      <c r="B172" s="153"/>
      <c r="C172" s="190"/>
      <c r="D172" s="190"/>
      <c r="E172" s="190"/>
      <c r="F172" s="175"/>
      <c r="G172" s="709">
        <v>434.67248612682363</v>
      </c>
      <c r="H172" s="175"/>
      <c r="I172" s="711">
        <v>29.773453405715614</v>
      </c>
    </row>
    <row r="173" spans="1:9">
      <c r="A173" s="241">
        <v>44378</v>
      </c>
      <c r="B173" s="153"/>
      <c r="C173" s="190"/>
      <c r="D173" s="190"/>
      <c r="E173" s="190"/>
      <c r="F173" s="175"/>
      <c r="G173" s="709">
        <v>450.93439428636151</v>
      </c>
      <c r="H173" s="175"/>
      <c r="I173" s="711">
        <v>14.827779102111283</v>
      </c>
    </row>
    <row r="174" spans="1:9">
      <c r="A174" s="241">
        <v>44409</v>
      </c>
      <c r="B174" s="153"/>
      <c r="C174" s="190"/>
      <c r="D174" s="190"/>
      <c r="E174" s="190"/>
      <c r="F174" s="175"/>
      <c r="G174" s="709">
        <v>452.22831897881304</v>
      </c>
      <c r="H174" s="175"/>
      <c r="I174" s="711">
        <v>16.743209287950538</v>
      </c>
    </row>
    <row r="175" spans="1:9">
      <c r="A175" s="241">
        <v>44440</v>
      </c>
      <c r="B175" s="153"/>
      <c r="C175" s="190"/>
      <c r="D175" s="190"/>
      <c r="E175" s="190"/>
      <c r="F175" s="175"/>
      <c r="G175" s="709">
        <v>488.85178228200033</v>
      </c>
      <c r="H175" s="175"/>
      <c r="I175" s="711">
        <v>18.800616253913443</v>
      </c>
    </row>
    <row r="176" spans="1:9">
      <c r="A176" s="241">
        <v>44470</v>
      </c>
      <c r="B176" s="153"/>
      <c r="C176" s="190"/>
      <c r="D176" s="190"/>
      <c r="E176" s="190"/>
      <c r="F176" s="175"/>
      <c r="G176" s="709">
        <v>439.02102845847185</v>
      </c>
      <c r="H176" s="175"/>
      <c r="I176" s="711">
        <v>22.515159475003561</v>
      </c>
    </row>
    <row r="177" spans="1:9">
      <c r="A177" s="241">
        <v>44501</v>
      </c>
      <c r="B177" s="153"/>
      <c r="C177" s="190"/>
      <c r="D177" s="190"/>
      <c r="E177" s="190"/>
      <c r="F177" s="175"/>
      <c r="G177" s="709">
        <v>463.71140632349113</v>
      </c>
      <c r="H177" s="175"/>
      <c r="I177" s="711">
        <v>18.902628547888959</v>
      </c>
    </row>
    <row r="178" spans="1:9">
      <c r="A178" s="241">
        <v>44531</v>
      </c>
      <c r="B178" s="153"/>
      <c r="C178" s="190"/>
      <c r="D178" s="190"/>
      <c r="E178" s="190"/>
      <c r="F178" s="175"/>
      <c r="G178" s="709">
        <v>525.40855443583666</v>
      </c>
      <c r="H178" s="175"/>
      <c r="I178" s="711">
        <v>17.577814110576615</v>
      </c>
    </row>
    <row r="179" spans="1:9">
      <c r="A179" s="241">
        <v>44562</v>
      </c>
      <c r="B179" s="153"/>
      <c r="C179" s="190"/>
      <c r="D179" s="190"/>
      <c r="E179" s="190"/>
      <c r="F179" s="175"/>
      <c r="G179" s="709">
        <v>470.87492534426798</v>
      </c>
      <c r="H179" s="175"/>
      <c r="I179" s="711">
        <v>35.552257422513627</v>
      </c>
    </row>
    <row r="180" spans="1:9">
      <c r="A180" s="241">
        <v>44593</v>
      </c>
      <c r="B180" s="153"/>
      <c r="C180" s="190"/>
      <c r="D180" s="190"/>
      <c r="E180" s="190"/>
      <c r="F180" s="175"/>
      <c r="G180" s="709">
        <v>426.25807710791776</v>
      </c>
      <c r="H180" s="175"/>
      <c r="I180" s="711">
        <v>24.983832157217041</v>
      </c>
    </row>
    <row r="181" spans="1:9">
      <c r="A181" s="241">
        <v>44621</v>
      </c>
      <c r="B181" s="153"/>
      <c r="C181" s="190"/>
      <c r="D181" s="190"/>
      <c r="E181" s="190"/>
      <c r="F181" s="175"/>
      <c r="G181" s="709">
        <v>480.31903869127729</v>
      </c>
      <c r="H181" s="175"/>
      <c r="I181" s="711">
        <v>14.549876291541558</v>
      </c>
    </row>
    <row r="182" spans="1:9">
      <c r="A182" s="241">
        <v>44652</v>
      </c>
      <c r="B182" s="153"/>
      <c r="C182" s="190"/>
      <c r="D182" s="190"/>
      <c r="E182" s="190"/>
      <c r="F182" s="175"/>
      <c r="G182" s="709">
        <v>527.67323448811828</v>
      </c>
      <c r="H182" s="175"/>
      <c r="I182" s="711">
        <v>15.306265463557306</v>
      </c>
    </row>
    <row r="183" spans="1:9">
      <c r="A183" s="241">
        <v>44682</v>
      </c>
      <c r="B183" s="153"/>
      <c r="C183" s="190"/>
      <c r="D183" s="190"/>
      <c r="E183" s="190"/>
      <c r="F183" s="175"/>
      <c r="G183" s="709">
        <v>474.11530878776875</v>
      </c>
      <c r="H183" s="175"/>
      <c r="I183" s="711">
        <v>23.162407218656167</v>
      </c>
    </row>
    <row r="184" spans="1:9">
      <c r="A184" s="241">
        <v>44713</v>
      </c>
      <c r="B184" s="153"/>
      <c r="C184" s="190"/>
      <c r="D184" s="190"/>
      <c r="E184" s="190"/>
      <c r="F184" s="175"/>
      <c r="G184" s="709">
        <v>434.67248612682363</v>
      </c>
      <c r="H184" s="175"/>
      <c r="I184" s="711">
        <v>29.955894338181981</v>
      </c>
    </row>
    <row r="185" spans="1:9">
      <c r="A185" s="241">
        <v>44743</v>
      </c>
      <c r="B185" s="153"/>
      <c r="C185" s="190"/>
      <c r="D185" s="190"/>
      <c r="E185" s="190"/>
      <c r="F185" s="175"/>
      <c r="G185" s="709">
        <v>450.93439428636151</v>
      </c>
      <c r="H185" s="175"/>
      <c r="I185" s="711">
        <v>14.756389172015748</v>
      </c>
    </row>
    <row r="186" spans="1:9">
      <c r="A186" s="241">
        <v>44774</v>
      </c>
      <c r="B186" s="153"/>
      <c r="C186" s="190"/>
      <c r="D186" s="190"/>
      <c r="E186" s="190"/>
      <c r="F186" s="175"/>
      <c r="G186" s="709">
        <v>452.22831897881304</v>
      </c>
      <c r="H186" s="175"/>
      <c r="I186" s="711">
        <v>16.774938145770776</v>
      </c>
    </row>
    <row r="187" spans="1:9">
      <c r="A187" s="241">
        <v>44805</v>
      </c>
      <c r="B187" s="153"/>
      <c r="C187" s="190"/>
      <c r="D187" s="190"/>
      <c r="E187" s="190"/>
      <c r="F187" s="175"/>
      <c r="G187" s="709">
        <v>488.85178228200033</v>
      </c>
      <c r="H187" s="175"/>
      <c r="I187" s="711">
        <v>18.856141755098857</v>
      </c>
    </row>
    <row r="188" spans="1:9">
      <c r="A188" s="241">
        <v>44835</v>
      </c>
      <c r="B188" s="153"/>
      <c r="C188" s="190"/>
      <c r="D188" s="190"/>
      <c r="E188" s="190"/>
      <c r="F188" s="175"/>
      <c r="G188" s="709">
        <v>439.02102845847185</v>
      </c>
      <c r="H188" s="175"/>
      <c r="I188" s="711">
        <v>22.521117978355431</v>
      </c>
    </row>
    <row r="189" spans="1:9">
      <c r="A189" s="241">
        <v>44866</v>
      </c>
      <c r="B189" s="153"/>
      <c r="C189" s="190"/>
      <c r="D189" s="190"/>
      <c r="E189" s="190"/>
      <c r="F189" s="175"/>
      <c r="G189" s="709">
        <v>463.71140632349113</v>
      </c>
      <c r="H189" s="175"/>
      <c r="I189" s="711">
        <v>18.901502317756481</v>
      </c>
    </row>
    <row r="190" spans="1:9">
      <c r="A190" s="241">
        <v>44896</v>
      </c>
      <c r="B190" s="153"/>
      <c r="C190" s="190"/>
      <c r="D190" s="190"/>
      <c r="E190" s="190"/>
      <c r="F190" s="175"/>
      <c r="G190" s="709">
        <v>525.40855443583666</v>
      </c>
      <c r="H190" s="175"/>
      <c r="I190" s="711">
        <v>17.619196281350227</v>
      </c>
    </row>
    <row r="191" spans="1:9">
      <c r="A191" s="241">
        <v>44927</v>
      </c>
      <c r="B191" s="153"/>
      <c r="C191" s="190"/>
      <c r="D191" s="190"/>
      <c r="E191" s="190"/>
      <c r="F191" s="175"/>
      <c r="G191" s="709">
        <v>470.87492534426798</v>
      </c>
      <c r="H191" s="175"/>
      <c r="I191" s="711">
        <v>35.466114390568976</v>
      </c>
    </row>
    <row r="192" spans="1:9">
      <c r="A192" s="241">
        <v>44958</v>
      </c>
      <c r="B192" s="153"/>
      <c r="C192" s="190"/>
      <c r="D192" s="190"/>
      <c r="E192" s="190"/>
      <c r="F192" s="175"/>
      <c r="G192" s="709">
        <v>426.25807710791776</v>
      </c>
      <c r="H192" s="175"/>
      <c r="I192" s="711">
        <v>24.972078826858041</v>
      </c>
    </row>
    <row r="193" spans="1:9">
      <c r="A193" s="241">
        <v>44986</v>
      </c>
      <c r="B193" s="153"/>
      <c r="C193" s="190"/>
      <c r="D193" s="190"/>
      <c r="E193" s="190"/>
      <c r="F193" s="175"/>
      <c r="G193" s="709">
        <v>480.31903869127729</v>
      </c>
      <c r="H193" s="175"/>
      <c r="I193" s="711">
        <v>14.521537357604167</v>
      </c>
    </row>
    <row r="194" spans="1:9">
      <c r="A194" s="241">
        <v>45017</v>
      </c>
      <c r="B194" s="153"/>
      <c r="C194" s="190"/>
      <c r="D194" s="190"/>
      <c r="E194" s="190"/>
      <c r="F194" s="175"/>
      <c r="G194" s="709">
        <v>527.67323448811828</v>
      </c>
      <c r="H194" s="175"/>
      <c r="I194" s="711">
        <v>15.30980783029948</v>
      </c>
    </row>
    <row r="195" spans="1:9">
      <c r="A195" s="241">
        <v>45047</v>
      </c>
      <c r="B195" s="153"/>
      <c r="C195" s="190"/>
      <c r="D195" s="190"/>
      <c r="E195" s="190"/>
      <c r="F195" s="175"/>
      <c r="G195" s="709">
        <v>474.11530878776875</v>
      </c>
      <c r="H195" s="175"/>
      <c r="I195" s="711">
        <v>23.141153018203124</v>
      </c>
    </row>
    <row r="196" spans="1:9">
      <c r="A196" s="241">
        <v>45078</v>
      </c>
      <c r="B196" s="153"/>
      <c r="C196" s="190"/>
      <c r="D196" s="190"/>
      <c r="E196" s="190"/>
      <c r="F196" s="175"/>
      <c r="G196" s="709">
        <v>434.67248612682363</v>
      </c>
      <c r="H196" s="175"/>
      <c r="I196" s="711">
        <v>29.874419903111978</v>
      </c>
    </row>
    <row r="197" spans="1:9">
      <c r="A197" s="241">
        <v>45108</v>
      </c>
      <c r="B197" s="153"/>
      <c r="C197" s="190"/>
      <c r="D197" s="190"/>
      <c r="E197" s="190"/>
      <c r="F197" s="175"/>
      <c r="G197" s="709">
        <v>450.93439428636151</v>
      </c>
      <c r="H197" s="175"/>
      <c r="I197" s="711">
        <v>14.788270472695313</v>
      </c>
    </row>
    <row r="198" spans="1:9">
      <c r="A198" s="241">
        <v>45139</v>
      </c>
      <c r="B198" s="153"/>
      <c r="C198" s="190"/>
      <c r="D198" s="190"/>
      <c r="E198" s="190"/>
      <c r="F198" s="175"/>
      <c r="G198" s="709">
        <v>452.22831897881304</v>
      </c>
      <c r="H198" s="175"/>
      <c r="I198" s="711">
        <v>16.76076867880208</v>
      </c>
    </row>
    <row r="199" spans="1:9">
      <c r="A199" s="241">
        <v>45170</v>
      </c>
      <c r="B199" s="153"/>
      <c r="C199" s="190"/>
      <c r="D199" s="190"/>
      <c r="E199" s="190"/>
      <c r="F199" s="175"/>
      <c r="G199" s="709">
        <v>488.85178228200033</v>
      </c>
      <c r="H199" s="175"/>
      <c r="I199" s="711">
        <v>18.83134518790364</v>
      </c>
    </row>
    <row r="200" spans="1:9">
      <c r="A200" s="241">
        <v>45200</v>
      </c>
      <c r="B200" s="153"/>
      <c r="C200" s="190"/>
      <c r="D200" s="190"/>
      <c r="E200" s="190"/>
      <c r="F200" s="175"/>
      <c r="G200" s="709">
        <v>439.02102845847185</v>
      </c>
      <c r="H200" s="175"/>
      <c r="I200" s="711">
        <v>22.518457031122299</v>
      </c>
    </row>
    <row r="201" spans="1:9">
      <c r="A201" s="241">
        <v>45231</v>
      </c>
      <c r="B201" s="153"/>
      <c r="C201" s="190"/>
      <c r="D201" s="190"/>
      <c r="E201" s="190"/>
      <c r="F201" s="175"/>
      <c r="G201" s="709">
        <v>463.71140632349113</v>
      </c>
      <c r="H201" s="175"/>
      <c r="I201" s="711">
        <v>18.902005269383409</v>
      </c>
    </row>
    <row r="202" spans="1:9">
      <c r="A202" s="241">
        <v>45261</v>
      </c>
      <c r="B202" s="153"/>
      <c r="C202" s="190"/>
      <c r="D202" s="190"/>
      <c r="E202" s="190"/>
      <c r="F202" s="175"/>
      <c r="G202" s="709">
        <v>525.40855443583666</v>
      </c>
      <c r="H202" s="175"/>
      <c r="I202" s="711">
        <v>17.60071583981679</v>
      </c>
    </row>
    <row r="203" spans="1:9">
      <c r="A203" s="241">
        <v>45292</v>
      </c>
      <c r="B203" s="153"/>
      <c r="C203" s="190"/>
      <c r="D203" s="190"/>
      <c r="E203" s="190"/>
      <c r="F203" s="175"/>
      <c r="G203" s="709">
        <v>470.87492534426798</v>
      </c>
      <c r="H203" s="175"/>
      <c r="I203" s="711">
        <v>35.504584128516633</v>
      </c>
    </row>
    <row r="204" spans="1:9">
      <c r="A204" s="241">
        <v>45323</v>
      </c>
      <c r="B204" s="153"/>
      <c r="C204" s="190"/>
      <c r="D204" s="190"/>
      <c r="E204" s="190"/>
      <c r="F204" s="175"/>
      <c r="G204" s="709">
        <v>426.25807710791776</v>
      </c>
      <c r="H204" s="175"/>
      <c r="I204" s="711">
        <v>24.977327626775061</v>
      </c>
    </row>
    <row r="205" spans="1:9">
      <c r="A205" s="241">
        <v>45352</v>
      </c>
      <c r="B205" s="153"/>
      <c r="C205" s="190"/>
      <c r="D205" s="190"/>
      <c r="E205" s="190"/>
      <c r="F205" s="175"/>
      <c r="G205" s="709">
        <v>480.31903869127729</v>
      </c>
      <c r="H205" s="175"/>
      <c r="I205" s="711">
        <v>14.534192953044411</v>
      </c>
    </row>
    <row r="206" spans="1:9">
      <c r="A206" s="241">
        <v>45383</v>
      </c>
      <c r="B206" s="153"/>
      <c r="C206" s="190"/>
      <c r="D206" s="190"/>
      <c r="E206" s="190"/>
      <c r="F206" s="175"/>
      <c r="G206" s="709">
        <v>527.67323448811828</v>
      </c>
      <c r="H206" s="175"/>
      <c r="I206" s="711">
        <v>15.30822588086945</v>
      </c>
    </row>
    <row r="207" spans="1:9">
      <c r="A207" s="241">
        <v>45413</v>
      </c>
      <c r="B207" s="153"/>
      <c r="C207" s="190"/>
      <c r="D207" s="190"/>
      <c r="E207" s="190"/>
      <c r="F207" s="175"/>
      <c r="G207" s="709">
        <v>474.11530878776875</v>
      </c>
      <c r="H207" s="175"/>
      <c r="I207" s="711">
        <v>23.150644714783308</v>
      </c>
    </row>
    <row r="208" spans="1:9">
      <c r="A208" s="241">
        <v>45444</v>
      </c>
      <c r="B208" s="153"/>
      <c r="C208" s="190"/>
      <c r="D208" s="190"/>
      <c r="E208" s="190"/>
      <c r="F208" s="175"/>
      <c r="G208" s="709">
        <v>434.67248612682363</v>
      </c>
      <c r="H208" s="175"/>
      <c r="I208" s="711">
        <v>29.910804740002678</v>
      </c>
    </row>
    <row r="209" spans="1:9">
      <c r="A209" s="241">
        <v>45474</v>
      </c>
      <c r="B209" s="153"/>
      <c r="C209" s="190"/>
      <c r="D209" s="190"/>
      <c r="E209" s="190"/>
      <c r="F209" s="175"/>
      <c r="G209" s="709">
        <v>450.93439428636151</v>
      </c>
      <c r="H209" s="175"/>
      <c r="I209" s="711">
        <v>14.77403292782504</v>
      </c>
    </row>
    <row r="210" spans="1:9">
      <c r="A210" s="241">
        <v>45505</v>
      </c>
      <c r="B210" s="153"/>
      <c r="C210" s="190"/>
      <c r="D210" s="190"/>
      <c r="E210" s="190"/>
      <c r="F210" s="175"/>
      <c r="G210" s="709">
        <v>452.22831897881304</v>
      </c>
      <c r="H210" s="175"/>
      <c r="I210" s="711">
        <v>16.767096476522202</v>
      </c>
    </row>
    <row r="211" spans="1:9">
      <c r="A211" s="241">
        <v>45536</v>
      </c>
      <c r="B211" s="153"/>
      <c r="C211" s="190"/>
      <c r="D211" s="190"/>
      <c r="E211" s="190"/>
      <c r="F211" s="175"/>
      <c r="G211" s="709">
        <v>488.85178228200033</v>
      </c>
      <c r="H211" s="175"/>
      <c r="I211" s="711">
        <v>18.842418833913854</v>
      </c>
    </row>
    <row r="212" spans="1:9">
      <c r="A212" s="241">
        <v>45566</v>
      </c>
      <c r="B212" s="153"/>
      <c r="C212" s="190"/>
      <c r="D212" s="190"/>
      <c r="E212" s="190"/>
      <c r="F212" s="175"/>
      <c r="G212" s="709">
        <v>439.02102845847185</v>
      </c>
      <c r="H212" s="175"/>
      <c r="I212" s="711">
        <v>22.519645356404567</v>
      </c>
    </row>
    <row r="213" spans="1:9">
      <c r="A213" s="241">
        <v>45597</v>
      </c>
      <c r="B213" s="153"/>
      <c r="C213" s="190"/>
      <c r="D213" s="190"/>
      <c r="E213" s="190"/>
      <c r="F213" s="175"/>
      <c r="G213" s="709">
        <v>463.71140632349113</v>
      </c>
      <c r="H213" s="175"/>
      <c r="I213" s="711">
        <v>18.901780661346617</v>
      </c>
    </row>
    <row r="214" spans="1:9">
      <c r="A214" s="241">
        <v>45627</v>
      </c>
      <c r="B214" s="153"/>
      <c r="C214" s="190"/>
      <c r="D214" s="190"/>
      <c r="E214" s="190"/>
      <c r="F214" s="175"/>
      <c r="G214" s="709">
        <v>525.40855443583666</v>
      </c>
      <c r="H214" s="175"/>
      <c r="I214" s="711">
        <v>17.608968831694359</v>
      </c>
    </row>
    <row r="215" spans="1:9">
      <c r="A215" s="241">
        <v>45658</v>
      </c>
      <c r="B215" s="153"/>
      <c r="C215" s="190"/>
      <c r="D215" s="190"/>
      <c r="E215" s="190"/>
      <c r="F215" s="175"/>
      <c r="G215" s="709">
        <v>470.87492534426798</v>
      </c>
      <c r="H215" s="175"/>
      <c r="I215" s="711">
        <v>35.487404320651123</v>
      </c>
    </row>
    <row r="216" spans="1:9">
      <c r="A216" s="241">
        <v>45689</v>
      </c>
      <c r="B216" s="153"/>
      <c r="C216" s="190"/>
      <c r="D216" s="190"/>
      <c r="E216" s="190"/>
      <c r="F216" s="175"/>
      <c r="G216" s="709">
        <v>426.25807710791776</v>
      </c>
      <c r="H216" s="175"/>
      <c r="I216" s="711">
        <v>24.97498361875968</v>
      </c>
    </row>
    <row r="217" spans="1:9">
      <c r="A217" s="241">
        <v>45717</v>
      </c>
      <c r="B217" s="153"/>
      <c r="C217" s="190"/>
      <c r="D217" s="190"/>
      <c r="E217" s="190"/>
      <c r="F217" s="175"/>
      <c r="G217" s="709">
        <v>480.31903869127729</v>
      </c>
      <c r="H217" s="175"/>
      <c r="I217" s="711">
        <v>14.528541219768172</v>
      </c>
    </row>
    <row r="218" spans="1:9">
      <c r="A218" s="241">
        <v>45748</v>
      </c>
      <c r="B218" s="153"/>
      <c r="C218" s="190"/>
      <c r="D218" s="190"/>
      <c r="E218" s="190"/>
      <c r="F218" s="175"/>
      <c r="G218" s="709">
        <v>527.67323448811828</v>
      </c>
      <c r="H218" s="175"/>
      <c r="I218" s="711">
        <v>15.30893234752898</v>
      </c>
    </row>
    <row r="219" spans="1:9">
      <c r="A219" s="241">
        <v>45778</v>
      </c>
      <c r="B219" s="153"/>
      <c r="C219" s="190"/>
      <c r="D219" s="190"/>
      <c r="E219" s="190"/>
      <c r="F219" s="175"/>
      <c r="G219" s="709">
        <v>474.11530878776875</v>
      </c>
      <c r="H219" s="175"/>
      <c r="I219" s="711">
        <v>23.146405914826129</v>
      </c>
    </row>
    <row r="220" spans="1:9">
      <c r="A220" s="241">
        <v>45809</v>
      </c>
      <c r="B220" s="153"/>
      <c r="C220" s="190"/>
      <c r="D220" s="190"/>
      <c r="E220" s="190"/>
      <c r="F220" s="175"/>
      <c r="G220" s="709">
        <v>434.67248612682363</v>
      </c>
      <c r="H220" s="175"/>
      <c r="I220" s="711">
        <v>29.89455600683349</v>
      </c>
    </row>
    <row r="221" spans="1:9">
      <c r="A221" s="703">
        <v>45839</v>
      </c>
      <c r="G221" s="710">
        <v>450.93439428636151</v>
      </c>
      <c r="I221" s="711">
        <v>14.780391127760808</v>
      </c>
    </row>
    <row r="222" spans="1:9">
      <c r="A222" s="703">
        <v>45870</v>
      </c>
      <c r="G222" s="710">
        <v>452.22831897881304</v>
      </c>
      <c r="I222" s="711">
        <v>16.764270609884083</v>
      </c>
    </row>
    <row r="223" spans="1:9">
      <c r="A223" s="703">
        <v>45901</v>
      </c>
      <c r="G223" s="710">
        <v>488.85178228200033</v>
      </c>
      <c r="I223" s="711">
        <v>18.837473567297145</v>
      </c>
    </row>
    <row r="224" spans="1:9">
      <c r="A224" s="703">
        <v>45931</v>
      </c>
      <c r="G224" s="710">
        <v>439.02102845847185</v>
      </c>
      <c r="I224" s="711">
        <v>22.519114674338084</v>
      </c>
    </row>
    <row r="225" spans="1:9">
      <c r="A225" s="703">
        <v>45962</v>
      </c>
      <c r="G225" s="710">
        <v>463.71140632349113</v>
      </c>
      <c r="I225" s="711">
        <v>18.901880966758689</v>
      </c>
    </row>
    <row r="226" spans="1:9">
      <c r="A226" s="703">
        <v>45992</v>
      </c>
      <c r="G226" s="710">
        <v>525.40855443583666</v>
      </c>
      <c r="I226" s="711">
        <v>17.605283212235108</v>
      </c>
    </row>
    <row r="227" spans="1:9">
      <c r="A227" s="703">
        <v>46033</v>
      </c>
      <c r="G227" s="710">
        <v>470.87492534426798</v>
      </c>
      <c r="I227" s="711">
        <v>35.495076475805845</v>
      </c>
    </row>
    <row r="228" spans="1:9">
      <c r="A228" s="703">
        <v>46054</v>
      </c>
      <c r="G228" s="710">
        <v>426.25807710791776</v>
      </c>
      <c r="I228" s="711">
        <v>24.976030405389583</v>
      </c>
    </row>
    <row r="229" spans="1:9">
      <c r="A229" s="703">
        <v>46082</v>
      </c>
      <c r="G229" s="710">
        <v>480.31903869127729</v>
      </c>
      <c r="I229" s="711">
        <v>14.531065169682389</v>
      </c>
    </row>
    <row r="230" spans="1:9">
      <c r="A230" s="703">
        <v>46113</v>
      </c>
      <c r="G230" s="710">
        <v>527.67323448811828</v>
      </c>
      <c r="I230" s="711">
        <v>15.308616853789704</v>
      </c>
    </row>
    <row r="231" spans="1:9">
      <c r="A231" s="703">
        <v>46153</v>
      </c>
      <c r="G231" s="710">
        <v>474.11530878776875</v>
      </c>
      <c r="I231" s="711">
        <v>23.148298877261791</v>
      </c>
    </row>
    <row r="232" spans="1:9" ht="13.5" thickBot="1">
      <c r="A232" s="704">
        <v>46174</v>
      </c>
      <c r="B232" s="693"/>
      <c r="C232" s="693"/>
      <c r="D232" s="693"/>
      <c r="E232" s="693"/>
      <c r="F232" s="403"/>
      <c r="G232" s="712">
        <v>434.67248612682363</v>
      </c>
      <c r="H232" s="403"/>
      <c r="I232" s="713">
        <v>29.901812362836861</v>
      </c>
    </row>
  </sheetData>
  <mergeCells count="2">
    <mergeCell ref="L2:M2"/>
    <mergeCell ref="B2:C2"/>
  </mergeCells>
  <conditionalFormatting sqref="L4:S81">
    <cfRule type="containsErrors" dxfId="5" priority="1">
      <formula>ISERROR(L4)</formula>
    </cfRule>
  </conditionalFormatting>
  <hyperlinks>
    <hyperlink ref="A1" location="TableOfContents!A1" display="Back to contents page"/>
  </hyperlink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AM317"/>
  <sheetViews>
    <sheetView workbookViewId="0">
      <pane xSplit="1" ySplit="4" topLeftCell="K5" activePane="bottomRight" state="frozen"/>
      <selection pane="topRight" activeCell="B1" sqref="B1"/>
      <selection pane="bottomLeft" activeCell="A2" sqref="A2"/>
      <selection pane="bottomRight"/>
    </sheetView>
  </sheetViews>
  <sheetFormatPr defaultRowHeight="12.75"/>
  <cols>
    <col min="1" max="1" width="20" style="129" customWidth="1"/>
    <col min="2" max="4" width="12.7109375" style="129" customWidth="1"/>
    <col min="5" max="6" width="12.7109375" style="154" customWidth="1"/>
    <col min="7" max="7" width="12.7109375" style="249" customWidth="1"/>
    <col min="8" max="8" width="12.7109375" style="175" customWidth="1"/>
    <col min="9" max="19" width="12.7109375" style="128" customWidth="1"/>
    <col min="20" max="22" width="12.7109375" style="129" customWidth="1"/>
    <col min="23" max="38" width="12.7109375" style="128" customWidth="1"/>
    <col min="39" max="39" width="9.140625" style="86"/>
    <col min="40" max="16384" width="9.140625" style="73"/>
  </cols>
  <sheetData>
    <row r="1" spans="1:38">
      <c r="A1" s="82" t="s">
        <v>152</v>
      </c>
      <c r="B1" s="513"/>
      <c r="C1" s="513"/>
      <c r="D1" s="513"/>
      <c r="E1" s="190"/>
      <c r="F1" s="190"/>
      <c r="T1" s="513"/>
      <c r="U1" s="513"/>
      <c r="V1" s="513"/>
    </row>
    <row r="2" spans="1:38">
      <c r="A2" s="82"/>
      <c r="E2" s="776" t="s">
        <v>12</v>
      </c>
      <c r="F2" s="776"/>
      <c r="U2" s="751" t="s">
        <v>62</v>
      </c>
      <c r="W2" s="789" t="s">
        <v>13</v>
      </c>
      <c r="X2" s="790"/>
    </row>
    <row r="3" spans="1:38" ht="13.5" customHeight="1" thickBot="1">
      <c r="E3" s="251" t="s">
        <v>69</v>
      </c>
      <c r="K3" s="136" t="s">
        <v>70</v>
      </c>
      <c r="W3" s="252" t="s">
        <v>69</v>
      </c>
      <c r="AC3" s="136" t="s">
        <v>70</v>
      </c>
    </row>
    <row r="4" spans="1:38" ht="39" thickBot="1">
      <c r="A4" s="222" t="s">
        <v>32</v>
      </c>
      <c r="B4" s="90" t="s">
        <v>8</v>
      </c>
      <c r="C4" s="132" t="s">
        <v>15</v>
      </c>
      <c r="D4" s="133" t="s">
        <v>14</v>
      </c>
      <c r="E4" s="253" t="s">
        <v>33</v>
      </c>
      <c r="F4" s="223" t="s">
        <v>36</v>
      </c>
      <c r="G4" s="223" t="s">
        <v>40</v>
      </c>
      <c r="H4" s="92" t="s">
        <v>42</v>
      </c>
      <c r="I4" s="92" t="s">
        <v>45</v>
      </c>
      <c r="J4" s="92" t="s">
        <v>49</v>
      </c>
      <c r="K4" s="253" t="s">
        <v>33</v>
      </c>
      <c r="L4" s="223" t="s">
        <v>36</v>
      </c>
      <c r="M4" s="223" t="s">
        <v>40</v>
      </c>
      <c r="N4" s="92" t="s">
        <v>67</v>
      </c>
      <c r="O4" s="222" t="s">
        <v>68</v>
      </c>
      <c r="P4" s="92" t="s">
        <v>42</v>
      </c>
      <c r="Q4" s="92" t="s">
        <v>45</v>
      </c>
      <c r="R4" s="92" t="s">
        <v>49</v>
      </c>
      <c r="S4" s="92" t="s">
        <v>67</v>
      </c>
      <c r="T4" s="254" t="s">
        <v>68</v>
      </c>
      <c r="V4" s="143" t="s">
        <v>14</v>
      </c>
      <c r="W4" s="714" t="s">
        <v>33</v>
      </c>
      <c r="X4" s="224" t="s">
        <v>36</v>
      </c>
      <c r="Y4" s="224" t="s">
        <v>40</v>
      </c>
      <c r="Z4" s="224" t="s">
        <v>42</v>
      </c>
      <c r="AA4" s="224" t="s">
        <v>45</v>
      </c>
      <c r="AB4" s="224" t="s">
        <v>49</v>
      </c>
      <c r="AC4" s="714" t="s">
        <v>33</v>
      </c>
      <c r="AD4" s="92" t="s">
        <v>36</v>
      </c>
      <c r="AE4" s="92" t="s">
        <v>40</v>
      </c>
      <c r="AF4" s="92" t="s">
        <v>67</v>
      </c>
      <c r="AG4" s="92" t="s">
        <v>68</v>
      </c>
      <c r="AH4" s="92" t="s">
        <v>42</v>
      </c>
      <c r="AI4" s="92" t="s">
        <v>45</v>
      </c>
      <c r="AJ4" s="92" t="s">
        <v>49</v>
      </c>
      <c r="AK4" s="92" t="s">
        <v>67</v>
      </c>
      <c r="AL4" s="93" t="s">
        <v>68</v>
      </c>
    </row>
    <row r="5" spans="1:38">
      <c r="A5" s="255">
        <v>36707</v>
      </c>
      <c r="B5" s="137">
        <f t="shared" ref="B5:B68" si="0">MONTH(MONTH(A5)&amp;0)</f>
        <v>2</v>
      </c>
      <c r="C5" s="115" t="str">
        <f t="shared" ref="C5:C68" si="1">IF(B5=4,"dec",IF(B5=1,"Mar", IF(B5=2,"June",IF(B5=3,"Sep",""))))&amp;YEAR(A5)</f>
        <v>June2000</v>
      </c>
      <c r="D5" s="115">
        <f t="shared" ref="D5:D68" si="2">DATEVALUE(C5)</f>
        <v>36678</v>
      </c>
      <c r="E5" s="153">
        <v>160</v>
      </c>
      <c r="I5" s="175"/>
      <c r="J5" s="175"/>
      <c r="K5" s="256"/>
      <c r="L5" s="175"/>
      <c r="M5" s="175"/>
      <c r="N5" s="175"/>
      <c r="O5" s="175"/>
      <c r="P5" s="175"/>
      <c r="Q5" s="175"/>
      <c r="R5" s="175"/>
      <c r="S5" s="175"/>
      <c r="T5" s="257"/>
      <c r="V5" s="350">
        <v>36678</v>
      </c>
      <c r="W5" s="146">
        <f>IF(SUMIF($D$5:$D$317,V5,$E$5:$E$317)=0,NA(),SUMIF($D$5:$D$317,V5,$E$5:$E$317))</f>
        <v>160</v>
      </c>
      <c r="X5" s="351" t="e">
        <f>IF(SUMIF($D$5:$D$317,V5,$F$5:$F$317)=0,NA(),SUMIF($D$5:$D$317,V5,$F$5:$F$317))</f>
        <v>#N/A</v>
      </c>
      <c r="Y5" s="351" t="e">
        <f>IF(SUMIF($D$5:$D$317,V5,$G$5:$G$317)=0,NA(),SUMIF($D$5:$D$317,V5,$G$5:$G$317))</f>
        <v>#N/A</v>
      </c>
      <c r="Z5" s="351" t="e">
        <f>IF(SUMIF($D$5:$D$317,V5,$H$5:$H$317)=0,NA(),SUMIF($D$5:$D$317,V5,$H$5:$H$317))</f>
        <v>#N/A</v>
      </c>
      <c r="AA5" s="351" t="e">
        <f>IF(SUMIF($D$5:$D$317,V5,$I$5:$I$317)=0,NA(),SUMIF($D$5:$D$317,V5,$I$5:$I$317))</f>
        <v>#N/A</v>
      </c>
      <c r="AB5" s="351" t="e">
        <f>IF(SUMIF($D$5:$D$317,V5,$J$5:$J$317)=0,NA(),SUMIF($D$5:$D$317,V5,$J$5:$JI$317))</f>
        <v>#N/A</v>
      </c>
      <c r="AC5" s="351" t="e">
        <f>IF(SUMIF($D$5:$D$317,V5,$K$5:$K$317)=0,NA(),SUMIF($D$5:$D$317,V5,$K$5:$K$317))</f>
        <v>#N/A</v>
      </c>
      <c r="AD5" s="351" t="e">
        <f>IF(SUMIF($D$5:$D$317,V5,$L$5:$L$317)=0,NA(),SUMIF($D$5:$D$317,V5,$L$5:$L$317))</f>
        <v>#N/A</v>
      </c>
      <c r="AE5" s="351" t="e">
        <f>IF(SUMIF($D$5:$D$317,V5,$M$5:$M$317)=0,NA(),SUMIF($D$5:$D$317,V5,$M$5:$M$317))</f>
        <v>#N/A</v>
      </c>
      <c r="AF5" s="351" t="e">
        <f>IF(SUMIF($D$5:$D$317,V5,$N$5:$N$317)=0,NA(),SUMIF($D$5:$D$317,V5,$N$5:$N$317))</f>
        <v>#N/A</v>
      </c>
      <c r="AG5" s="351" t="e">
        <f>IF(SUMIF($D$5:$D$317,V5,$O$5:$O$317)=0,NA(),SUMIF($D$5:$D$317,V5,$O$5:$O$317))</f>
        <v>#N/A</v>
      </c>
      <c r="AH5" s="351" t="e">
        <f>IF(SUMIF($D$5:$D$317,V5,$P$5:$P$317)=0,NA(),SUMIF($D$5:$D$317,V5,$P$5:$P$317))</f>
        <v>#N/A</v>
      </c>
      <c r="AI5" s="351" t="e">
        <f>IF(SUMIF($D$5:$D$317,V5,$Q$5:$Q$317)=0,NA(),SUMIF($D$5:$D$317,V5,$Q$5:$Q$317))</f>
        <v>#N/A</v>
      </c>
      <c r="AJ5" s="351" t="e">
        <f>IF(SUMIF($D$5:$D$317,V5,$R$5:$R$317)=0,NA(),SUMIF($D$5:$D$317,V5,$R$5:$R$317))</f>
        <v>#N/A</v>
      </c>
      <c r="AK5" s="351" t="e">
        <f>IF(SUMIF($D$5:$D$317,V5,$S$5:$S$317)=0,NA(),SUMIF($D$5:$D$317,V5,$S$5:$S$317))</f>
        <v>#N/A</v>
      </c>
      <c r="AL5" s="352" t="e">
        <f>IF(SUMIF($D$5:$D$317,V5,$T$5:$T$317)=0,NA(),SUMIF($D$5:$D$317,V5,$T$5:$T$317))</f>
        <v>#N/A</v>
      </c>
    </row>
    <row r="6" spans="1:38">
      <c r="A6" s="255">
        <v>36738</v>
      </c>
      <c r="B6" s="137">
        <f t="shared" si="0"/>
        <v>3</v>
      </c>
      <c r="C6" s="115" t="str">
        <f t="shared" si="1"/>
        <v>Sep2000</v>
      </c>
      <c r="D6" s="115">
        <f t="shared" si="2"/>
        <v>36770</v>
      </c>
      <c r="E6" s="153">
        <v>192</v>
      </c>
      <c r="I6" s="175"/>
      <c r="J6" s="175"/>
      <c r="K6" s="256"/>
      <c r="L6" s="175"/>
      <c r="M6" s="175"/>
      <c r="N6" s="175"/>
      <c r="O6" s="175"/>
      <c r="P6" s="175"/>
      <c r="Q6" s="175"/>
      <c r="R6" s="175"/>
      <c r="S6" s="175"/>
      <c r="T6" s="257"/>
      <c r="V6" s="149">
        <v>36770</v>
      </c>
      <c r="W6" s="150">
        <f t="shared" ref="W6:W69" si="3">IF(SUMIF($D$5:$D$317,V6,$E$5:$E$317)=0,NA(),SUMIF($D$5:$D$317,V6,$E$5:$E$317))</f>
        <v>536</v>
      </c>
      <c r="X6" s="175" t="e">
        <f t="shared" ref="X6:X69" si="4">IF(SUMIF($D$5:$D$317,V6,$F$5:$F$317)=0,NA(),SUMIF($D$5:$D$317,V6,$F$5:$F$317))</f>
        <v>#N/A</v>
      </c>
      <c r="Y6" s="175" t="e">
        <f t="shared" ref="Y6:Y69" si="5">IF(SUMIF($D$5:$D$317,V6,$G$5:$G$317)=0,NA(),SUMIF($D$5:$D$317,V6,$G$5:$G$317))</f>
        <v>#N/A</v>
      </c>
      <c r="Z6" s="175" t="e">
        <f t="shared" ref="Z6:Z69" si="6">IF(SUMIF($D$5:$D$317,V6,$H$5:$H$317)=0,NA(),SUMIF($D$5:$D$317,V6,$H$5:$H$317))</f>
        <v>#N/A</v>
      </c>
      <c r="AA6" s="175" t="e">
        <f t="shared" ref="AA6:AA69" si="7">IF(SUMIF($D$5:$D$317,V6,$I$5:$I$317)=0,NA(),SUMIF($D$5:$D$317,V6,$I$5:$I$317))</f>
        <v>#N/A</v>
      </c>
      <c r="AB6" s="175" t="e">
        <f t="shared" ref="AB6:AB69" si="8">IF(SUMIF($D$5:$D$317,V6,$J$5:$J$317)=0,NA(),SUMIF($D$5:$D$317,V6,$J$5:$JI$317))</f>
        <v>#N/A</v>
      </c>
      <c r="AC6" s="175" t="e">
        <f t="shared" ref="AC6:AC69" si="9">IF(SUMIF($D$5:$D$317,V6,$K$5:$K$317)=0,NA(),SUMIF($D$5:$D$317,V6,$K$5:$K$317))</f>
        <v>#N/A</v>
      </c>
      <c r="AD6" s="175" t="e">
        <f t="shared" ref="AD6:AD69" si="10">IF(SUMIF($D$5:$D$317,V6,$L$5:$L$317)=0,NA(),SUMIF($D$5:$D$317,V6,$L$5:$L$317))</f>
        <v>#N/A</v>
      </c>
      <c r="AE6" s="175" t="e">
        <f t="shared" ref="AE6:AE69" si="11">IF(SUMIF($D$5:$D$317,V6,$M$5:$M$317)=0,NA(),SUMIF($D$5:$D$317,V6,$M$5:$M$317))</f>
        <v>#N/A</v>
      </c>
      <c r="AF6" s="175" t="e">
        <f t="shared" ref="AF6:AF69" si="12">IF(SUMIF($D$5:$D$317,V6,$N$5:$N$317)=0,NA(),SUMIF($D$5:$D$317,V6,$N$5:$N$317))</f>
        <v>#N/A</v>
      </c>
      <c r="AG6" s="175" t="e">
        <f t="shared" ref="AG6:AG69" si="13">IF(SUMIF($D$5:$D$317,V6,$O$5:$O$317)=0,NA(),SUMIF($D$5:$D$317,V6,$O$5:$O$317))</f>
        <v>#N/A</v>
      </c>
      <c r="AH6" s="175" t="e">
        <f t="shared" ref="AH6:AH69" si="14">IF(SUMIF($D$5:$D$317,V6,$P$5:$P$317)=0,NA(),SUMIF($D$5:$D$317,V6,$P$5:$P$317))</f>
        <v>#N/A</v>
      </c>
      <c r="AI6" s="175" t="e">
        <f t="shared" ref="AI6:AI69" si="15">IF(SUMIF($D$5:$D$317,V6,$Q$5:$Q$317)=0,NA(),SUMIF($D$5:$D$317,V6,$Q$5:$Q$317))</f>
        <v>#N/A</v>
      </c>
      <c r="AJ6" s="175" t="e">
        <f t="shared" ref="AJ6:AJ69" si="16">IF(SUMIF($D$5:$D$317,V6,$R$5:$R$317)=0,NA(),SUMIF($D$5:$D$317,V6,$R$5:$R$317))</f>
        <v>#N/A</v>
      </c>
      <c r="AK6" s="175" t="e">
        <f t="shared" ref="AK6:AK69" si="17">IF(SUMIF($D$5:$D$317,V6,$S$5:$S$317)=0,NA(),SUMIF($D$5:$D$317,V6,$S$5:$S$317))</f>
        <v>#N/A</v>
      </c>
      <c r="AL6" s="225" t="e">
        <f t="shared" ref="AL6:AL69" si="18">IF(SUMIF($D$5:$D$317,V6,$T$5:$T$317)=0,NA(),SUMIF($D$5:$D$317,V6,$T$5:$T$317))</f>
        <v>#N/A</v>
      </c>
    </row>
    <row r="7" spans="1:38">
      <c r="A7" s="255">
        <v>36769</v>
      </c>
      <c r="B7" s="137">
        <f t="shared" si="0"/>
        <v>3</v>
      </c>
      <c r="C7" s="115" t="str">
        <f t="shared" si="1"/>
        <v>Sep2000</v>
      </c>
      <c r="D7" s="115">
        <f t="shared" si="2"/>
        <v>36770</v>
      </c>
      <c r="E7" s="153">
        <v>170</v>
      </c>
      <c r="I7" s="175"/>
      <c r="J7" s="175"/>
      <c r="K7" s="256"/>
      <c r="L7" s="175"/>
      <c r="M7" s="175"/>
      <c r="N7" s="175"/>
      <c r="O7" s="175"/>
      <c r="P7" s="175"/>
      <c r="Q7" s="175"/>
      <c r="R7" s="175"/>
      <c r="S7" s="175"/>
      <c r="T7" s="257"/>
      <c r="V7" s="149">
        <v>36861</v>
      </c>
      <c r="W7" s="150">
        <f t="shared" si="3"/>
        <v>552</v>
      </c>
      <c r="X7" s="175" t="e">
        <f t="shared" si="4"/>
        <v>#N/A</v>
      </c>
      <c r="Y7" s="175" t="e">
        <f t="shared" si="5"/>
        <v>#N/A</v>
      </c>
      <c r="Z7" s="175" t="e">
        <f t="shared" si="6"/>
        <v>#N/A</v>
      </c>
      <c r="AA7" s="175" t="e">
        <f t="shared" si="7"/>
        <v>#N/A</v>
      </c>
      <c r="AB7" s="175" t="e">
        <f t="shared" si="8"/>
        <v>#N/A</v>
      </c>
      <c r="AC7" s="175" t="e">
        <f t="shared" si="9"/>
        <v>#N/A</v>
      </c>
      <c r="AD7" s="175" t="e">
        <f t="shared" si="10"/>
        <v>#N/A</v>
      </c>
      <c r="AE7" s="175" t="e">
        <f t="shared" si="11"/>
        <v>#N/A</v>
      </c>
      <c r="AF7" s="175" t="e">
        <f t="shared" si="12"/>
        <v>#N/A</v>
      </c>
      <c r="AG7" s="175" t="e">
        <f t="shared" si="13"/>
        <v>#N/A</v>
      </c>
      <c r="AH7" s="175" t="e">
        <f t="shared" si="14"/>
        <v>#N/A</v>
      </c>
      <c r="AI7" s="175" t="e">
        <f t="shared" si="15"/>
        <v>#N/A</v>
      </c>
      <c r="AJ7" s="175" t="e">
        <f t="shared" si="16"/>
        <v>#N/A</v>
      </c>
      <c r="AK7" s="175" t="e">
        <f t="shared" si="17"/>
        <v>#N/A</v>
      </c>
      <c r="AL7" s="225" t="e">
        <f t="shared" si="18"/>
        <v>#N/A</v>
      </c>
    </row>
    <row r="8" spans="1:38">
      <c r="A8" s="255">
        <v>36799</v>
      </c>
      <c r="B8" s="137">
        <f t="shared" si="0"/>
        <v>3</v>
      </c>
      <c r="C8" s="115" t="str">
        <f t="shared" si="1"/>
        <v>Sep2000</v>
      </c>
      <c r="D8" s="115">
        <f t="shared" si="2"/>
        <v>36770</v>
      </c>
      <c r="E8" s="153">
        <v>174</v>
      </c>
      <c r="I8" s="175"/>
      <c r="J8" s="175"/>
      <c r="K8" s="256"/>
      <c r="L8" s="175"/>
      <c r="M8" s="175"/>
      <c r="N8" s="175"/>
      <c r="O8" s="175"/>
      <c r="P8" s="175"/>
      <c r="Q8" s="175"/>
      <c r="R8" s="175"/>
      <c r="S8" s="175"/>
      <c r="T8" s="257"/>
      <c r="V8" s="149">
        <v>36951</v>
      </c>
      <c r="W8" s="150">
        <f t="shared" si="3"/>
        <v>646</v>
      </c>
      <c r="X8" s="175" t="e">
        <f t="shared" si="4"/>
        <v>#N/A</v>
      </c>
      <c r="Y8" s="175" t="e">
        <f t="shared" si="5"/>
        <v>#N/A</v>
      </c>
      <c r="Z8" s="175" t="e">
        <f t="shared" si="6"/>
        <v>#N/A</v>
      </c>
      <c r="AA8" s="175" t="e">
        <f t="shared" si="7"/>
        <v>#N/A</v>
      </c>
      <c r="AB8" s="175" t="e">
        <f t="shared" si="8"/>
        <v>#N/A</v>
      </c>
      <c r="AC8" s="175" t="e">
        <f t="shared" si="9"/>
        <v>#N/A</v>
      </c>
      <c r="AD8" s="175" t="e">
        <f t="shared" si="10"/>
        <v>#N/A</v>
      </c>
      <c r="AE8" s="175" t="e">
        <f t="shared" si="11"/>
        <v>#N/A</v>
      </c>
      <c r="AF8" s="175" t="e">
        <f t="shared" si="12"/>
        <v>#N/A</v>
      </c>
      <c r="AG8" s="175" t="e">
        <f t="shared" si="13"/>
        <v>#N/A</v>
      </c>
      <c r="AH8" s="175" t="e">
        <f t="shared" si="14"/>
        <v>#N/A</v>
      </c>
      <c r="AI8" s="175" t="e">
        <f t="shared" si="15"/>
        <v>#N/A</v>
      </c>
      <c r="AJ8" s="175" t="e">
        <f t="shared" si="16"/>
        <v>#N/A</v>
      </c>
      <c r="AK8" s="175" t="e">
        <f t="shared" si="17"/>
        <v>#N/A</v>
      </c>
      <c r="AL8" s="225" t="e">
        <f t="shared" si="18"/>
        <v>#N/A</v>
      </c>
    </row>
    <row r="9" spans="1:38">
      <c r="A9" s="255">
        <v>36830</v>
      </c>
      <c r="B9" s="137">
        <f t="shared" si="0"/>
        <v>4</v>
      </c>
      <c r="C9" s="115" t="str">
        <f t="shared" si="1"/>
        <v>dec2000</v>
      </c>
      <c r="D9" s="115">
        <f t="shared" si="2"/>
        <v>36861</v>
      </c>
      <c r="E9" s="153">
        <v>171</v>
      </c>
      <c r="I9" s="175"/>
      <c r="J9" s="175"/>
      <c r="K9" s="256"/>
      <c r="L9" s="175"/>
      <c r="M9" s="175"/>
      <c r="N9" s="175"/>
      <c r="O9" s="175"/>
      <c r="P9" s="175"/>
      <c r="Q9" s="175"/>
      <c r="R9" s="175"/>
      <c r="S9" s="175"/>
      <c r="T9" s="257"/>
      <c r="V9" s="149">
        <v>37043</v>
      </c>
      <c r="W9" s="150">
        <f t="shared" si="3"/>
        <v>644</v>
      </c>
      <c r="X9" s="175" t="e">
        <f t="shared" si="4"/>
        <v>#N/A</v>
      </c>
      <c r="Y9" s="175" t="e">
        <f t="shared" si="5"/>
        <v>#N/A</v>
      </c>
      <c r="Z9" s="175" t="e">
        <f t="shared" si="6"/>
        <v>#N/A</v>
      </c>
      <c r="AA9" s="175" t="e">
        <f t="shared" si="7"/>
        <v>#N/A</v>
      </c>
      <c r="AB9" s="175" t="e">
        <f t="shared" si="8"/>
        <v>#N/A</v>
      </c>
      <c r="AC9" s="175" t="e">
        <f t="shared" si="9"/>
        <v>#N/A</v>
      </c>
      <c r="AD9" s="175" t="e">
        <f t="shared" si="10"/>
        <v>#N/A</v>
      </c>
      <c r="AE9" s="175" t="e">
        <f t="shared" si="11"/>
        <v>#N/A</v>
      </c>
      <c r="AF9" s="175" t="e">
        <f t="shared" si="12"/>
        <v>#N/A</v>
      </c>
      <c r="AG9" s="175" t="e">
        <f t="shared" si="13"/>
        <v>#N/A</v>
      </c>
      <c r="AH9" s="175" t="e">
        <f t="shared" si="14"/>
        <v>#N/A</v>
      </c>
      <c r="AI9" s="175" t="e">
        <f t="shared" si="15"/>
        <v>#N/A</v>
      </c>
      <c r="AJ9" s="175" t="e">
        <f t="shared" si="16"/>
        <v>#N/A</v>
      </c>
      <c r="AK9" s="175" t="e">
        <f t="shared" si="17"/>
        <v>#N/A</v>
      </c>
      <c r="AL9" s="225" t="e">
        <f t="shared" si="18"/>
        <v>#N/A</v>
      </c>
    </row>
    <row r="10" spans="1:38">
      <c r="A10" s="255">
        <v>36860</v>
      </c>
      <c r="B10" s="137">
        <f t="shared" si="0"/>
        <v>4</v>
      </c>
      <c r="C10" s="115" t="str">
        <f t="shared" si="1"/>
        <v>dec2000</v>
      </c>
      <c r="D10" s="115">
        <f t="shared" si="2"/>
        <v>36861</v>
      </c>
      <c r="E10" s="153">
        <v>188</v>
      </c>
      <c r="I10" s="175"/>
      <c r="J10" s="175"/>
      <c r="K10" s="256"/>
      <c r="L10" s="175"/>
      <c r="M10" s="175"/>
      <c r="N10" s="175"/>
      <c r="O10" s="175"/>
      <c r="P10" s="175"/>
      <c r="Q10" s="175"/>
      <c r="R10" s="175"/>
      <c r="S10" s="175"/>
      <c r="T10" s="257"/>
      <c r="V10" s="149">
        <v>37135</v>
      </c>
      <c r="W10" s="150">
        <f t="shared" si="3"/>
        <v>700</v>
      </c>
      <c r="X10" s="175" t="e">
        <f t="shared" si="4"/>
        <v>#N/A</v>
      </c>
      <c r="Y10" s="175" t="e">
        <f t="shared" si="5"/>
        <v>#N/A</v>
      </c>
      <c r="Z10" s="175" t="e">
        <f t="shared" si="6"/>
        <v>#N/A</v>
      </c>
      <c r="AA10" s="175" t="e">
        <f t="shared" si="7"/>
        <v>#N/A</v>
      </c>
      <c r="AB10" s="175" t="e">
        <f t="shared" si="8"/>
        <v>#N/A</v>
      </c>
      <c r="AC10" s="175" t="e">
        <f t="shared" si="9"/>
        <v>#N/A</v>
      </c>
      <c r="AD10" s="175" t="e">
        <f t="shared" si="10"/>
        <v>#N/A</v>
      </c>
      <c r="AE10" s="175" t="e">
        <f t="shared" si="11"/>
        <v>#N/A</v>
      </c>
      <c r="AF10" s="175" t="e">
        <f t="shared" si="12"/>
        <v>#N/A</v>
      </c>
      <c r="AG10" s="175" t="e">
        <f t="shared" si="13"/>
        <v>#N/A</v>
      </c>
      <c r="AH10" s="175" t="e">
        <f t="shared" si="14"/>
        <v>#N/A</v>
      </c>
      <c r="AI10" s="175" t="e">
        <f t="shared" si="15"/>
        <v>#N/A</v>
      </c>
      <c r="AJ10" s="175" t="e">
        <f t="shared" si="16"/>
        <v>#N/A</v>
      </c>
      <c r="AK10" s="175" t="e">
        <f t="shared" si="17"/>
        <v>#N/A</v>
      </c>
      <c r="AL10" s="225" t="e">
        <f t="shared" si="18"/>
        <v>#N/A</v>
      </c>
    </row>
    <row r="11" spans="1:38">
      <c r="A11" s="255">
        <v>36891</v>
      </c>
      <c r="B11" s="137">
        <f t="shared" si="0"/>
        <v>4</v>
      </c>
      <c r="C11" s="115" t="str">
        <f t="shared" si="1"/>
        <v>dec2000</v>
      </c>
      <c r="D11" s="115">
        <f t="shared" si="2"/>
        <v>36861</v>
      </c>
      <c r="E11" s="153">
        <v>193</v>
      </c>
      <c r="I11" s="175"/>
      <c r="J11" s="175"/>
      <c r="K11" s="256"/>
      <c r="L11" s="175"/>
      <c r="M11" s="175"/>
      <c r="N11" s="175"/>
      <c r="O11" s="175"/>
      <c r="P11" s="175"/>
      <c r="Q11" s="175"/>
      <c r="R11" s="175"/>
      <c r="S11" s="175"/>
      <c r="T11" s="257"/>
      <c r="V11" s="149">
        <v>37226</v>
      </c>
      <c r="W11" s="150">
        <f t="shared" si="3"/>
        <v>658</v>
      </c>
      <c r="X11" s="175" t="e">
        <f t="shared" si="4"/>
        <v>#N/A</v>
      </c>
      <c r="Y11" s="175" t="e">
        <f t="shared" si="5"/>
        <v>#N/A</v>
      </c>
      <c r="Z11" s="175" t="e">
        <f t="shared" si="6"/>
        <v>#N/A</v>
      </c>
      <c r="AA11" s="175" t="e">
        <f t="shared" si="7"/>
        <v>#N/A</v>
      </c>
      <c r="AB11" s="175" t="e">
        <f t="shared" si="8"/>
        <v>#N/A</v>
      </c>
      <c r="AC11" s="175" t="e">
        <f t="shared" si="9"/>
        <v>#N/A</v>
      </c>
      <c r="AD11" s="175" t="e">
        <f t="shared" si="10"/>
        <v>#N/A</v>
      </c>
      <c r="AE11" s="175" t="e">
        <f t="shared" si="11"/>
        <v>#N/A</v>
      </c>
      <c r="AF11" s="175" t="e">
        <f t="shared" si="12"/>
        <v>#N/A</v>
      </c>
      <c r="AG11" s="175" t="e">
        <f t="shared" si="13"/>
        <v>#N/A</v>
      </c>
      <c r="AH11" s="175" t="e">
        <f t="shared" si="14"/>
        <v>#N/A</v>
      </c>
      <c r="AI11" s="175" t="e">
        <f t="shared" si="15"/>
        <v>#N/A</v>
      </c>
      <c r="AJ11" s="175" t="e">
        <f t="shared" si="16"/>
        <v>#N/A</v>
      </c>
      <c r="AK11" s="175" t="e">
        <f t="shared" si="17"/>
        <v>#N/A</v>
      </c>
      <c r="AL11" s="225" t="e">
        <f t="shared" si="18"/>
        <v>#N/A</v>
      </c>
    </row>
    <row r="12" spans="1:38">
      <c r="A12" s="255">
        <v>36922</v>
      </c>
      <c r="B12" s="137">
        <f t="shared" si="0"/>
        <v>1</v>
      </c>
      <c r="C12" s="115" t="str">
        <f t="shared" si="1"/>
        <v>Mar2001</v>
      </c>
      <c r="D12" s="115">
        <f t="shared" si="2"/>
        <v>36951</v>
      </c>
      <c r="E12" s="153">
        <v>208</v>
      </c>
      <c r="I12" s="175"/>
      <c r="J12" s="175"/>
      <c r="K12" s="256"/>
      <c r="L12" s="175"/>
      <c r="M12" s="175"/>
      <c r="N12" s="175"/>
      <c r="O12" s="175"/>
      <c r="P12" s="175"/>
      <c r="Q12" s="175"/>
      <c r="R12" s="175"/>
      <c r="S12" s="175"/>
      <c r="T12" s="257"/>
      <c r="V12" s="149">
        <v>37316</v>
      </c>
      <c r="W12" s="150">
        <f t="shared" si="3"/>
        <v>683</v>
      </c>
      <c r="X12" s="175">
        <f t="shared" si="4"/>
        <v>1</v>
      </c>
      <c r="Y12" s="175" t="e">
        <f t="shared" si="5"/>
        <v>#N/A</v>
      </c>
      <c r="Z12" s="175" t="e">
        <f t="shared" si="6"/>
        <v>#N/A</v>
      </c>
      <c r="AA12" s="175" t="e">
        <f t="shared" si="7"/>
        <v>#N/A</v>
      </c>
      <c r="AB12" s="175" t="e">
        <f t="shared" si="8"/>
        <v>#N/A</v>
      </c>
      <c r="AC12" s="175" t="e">
        <f t="shared" si="9"/>
        <v>#N/A</v>
      </c>
      <c r="AD12" s="175" t="e">
        <f t="shared" si="10"/>
        <v>#N/A</v>
      </c>
      <c r="AE12" s="175" t="e">
        <f t="shared" si="11"/>
        <v>#N/A</v>
      </c>
      <c r="AF12" s="175" t="e">
        <f t="shared" si="12"/>
        <v>#N/A</v>
      </c>
      <c r="AG12" s="175" t="e">
        <f t="shared" si="13"/>
        <v>#N/A</v>
      </c>
      <c r="AH12" s="175" t="e">
        <f t="shared" si="14"/>
        <v>#N/A</v>
      </c>
      <c r="AI12" s="175" t="e">
        <f t="shared" si="15"/>
        <v>#N/A</v>
      </c>
      <c r="AJ12" s="175" t="e">
        <f t="shared" si="16"/>
        <v>#N/A</v>
      </c>
      <c r="AK12" s="175" t="e">
        <f t="shared" si="17"/>
        <v>#N/A</v>
      </c>
      <c r="AL12" s="225" t="e">
        <f t="shared" si="18"/>
        <v>#N/A</v>
      </c>
    </row>
    <row r="13" spans="1:38">
      <c r="A13" s="255">
        <v>36950</v>
      </c>
      <c r="B13" s="137">
        <f t="shared" si="0"/>
        <v>1</v>
      </c>
      <c r="C13" s="115" t="str">
        <f t="shared" si="1"/>
        <v>Mar2001</v>
      </c>
      <c r="D13" s="115">
        <f t="shared" si="2"/>
        <v>36951</v>
      </c>
      <c r="E13" s="153">
        <v>200</v>
      </c>
      <c r="I13" s="175"/>
      <c r="J13" s="175"/>
      <c r="K13" s="256"/>
      <c r="L13" s="175"/>
      <c r="M13" s="175"/>
      <c r="N13" s="175"/>
      <c r="O13" s="175"/>
      <c r="P13" s="175"/>
      <c r="Q13" s="175"/>
      <c r="R13" s="175"/>
      <c r="S13" s="175"/>
      <c r="T13" s="257"/>
      <c r="V13" s="149">
        <v>37408</v>
      </c>
      <c r="W13" s="150">
        <f t="shared" si="3"/>
        <v>592</v>
      </c>
      <c r="X13" s="175">
        <f t="shared" si="4"/>
        <v>2</v>
      </c>
      <c r="Y13" s="175" t="e">
        <f t="shared" si="5"/>
        <v>#N/A</v>
      </c>
      <c r="Z13" s="175" t="e">
        <f t="shared" si="6"/>
        <v>#N/A</v>
      </c>
      <c r="AA13" s="175" t="e">
        <f t="shared" si="7"/>
        <v>#N/A</v>
      </c>
      <c r="AB13" s="175" t="e">
        <f t="shared" si="8"/>
        <v>#N/A</v>
      </c>
      <c r="AC13" s="175" t="e">
        <f t="shared" si="9"/>
        <v>#N/A</v>
      </c>
      <c r="AD13" s="175" t="e">
        <f t="shared" si="10"/>
        <v>#N/A</v>
      </c>
      <c r="AE13" s="175" t="e">
        <f t="shared" si="11"/>
        <v>#N/A</v>
      </c>
      <c r="AF13" s="175" t="e">
        <f t="shared" si="12"/>
        <v>#N/A</v>
      </c>
      <c r="AG13" s="175" t="e">
        <f t="shared" si="13"/>
        <v>#N/A</v>
      </c>
      <c r="AH13" s="175" t="e">
        <f t="shared" si="14"/>
        <v>#N/A</v>
      </c>
      <c r="AI13" s="175" t="e">
        <f t="shared" si="15"/>
        <v>#N/A</v>
      </c>
      <c r="AJ13" s="175" t="e">
        <f t="shared" si="16"/>
        <v>#N/A</v>
      </c>
      <c r="AK13" s="175" t="e">
        <f t="shared" si="17"/>
        <v>#N/A</v>
      </c>
      <c r="AL13" s="225" t="e">
        <f t="shared" si="18"/>
        <v>#N/A</v>
      </c>
    </row>
    <row r="14" spans="1:38">
      <c r="A14" s="255">
        <v>36981</v>
      </c>
      <c r="B14" s="137">
        <f t="shared" si="0"/>
        <v>1</v>
      </c>
      <c r="C14" s="115" t="str">
        <f t="shared" si="1"/>
        <v>Mar2001</v>
      </c>
      <c r="D14" s="115">
        <f t="shared" si="2"/>
        <v>36951</v>
      </c>
      <c r="E14" s="153">
        <v>238</v>
      </c>
      <c r="H14" s="251"/>
      <c r="I14" s="251"/>
      <c r="J14" s="251"/>
      <c r="K14" s="258"/>
      <c r="L14" s="259"/>
      <c r="M14" s="259"/>
      <c r="N14" s="259"/>
      <c r="O14" s="259"/>
      <c r="P14" s="175"/>
      <c r="Q14" s="175"/>
      <c r="R14" s="175"/>
      <c r="S14" s="175"/>
      <c r="T14" s="257"/>
      <c r="V14" s="149">
        <v>37500</v>
      </c>
      <c r="W14" s="150">
        <f t="shared" si="3"/>
        <v>590</v>
      </c>
      <c r="X14" s="175">
        <f t="shared" si="4"/>
        <v>85</v>
      </c>
      <c r="Y14" s="175" t="e">
        <f t="shared" si="5"/>
        <v>#N/A</v>
      </c>
      <c r="Z14" s="175" t="e">
        <f t="shared" si="6"/>
        <v>#N/A</v>
      </c>
      <c r="AA14" s="175" t="e">
        <f t="shared" si="7"/>
        <v>#N/A</v>
      </c>
      <c r="AB14" s="175" t="e">
        <f t="shared" si="8"/>
        <v>#N/A</v>
      </c>
      <c r="AC14" s="175" t="e">
        <f t="shared" si="9"/>
        <v>#N/A</v>
      </c>
      <c r="AD14" s="175" t="e">
        <f t="shared" si="10"/>
        <v>#N/A</v>
      </c>
      <c r="AE14" s="175" t="e">
        <f t="shared" si="11"/>
        <v>#N/A</v>
      </c>
      <c r="AF14" s="175" t="e">
        <f t="shared" si="12"/>
        <v>#N/A</v>
      </c>
      <c r="AG14" s="175" t="e">
        <f t="shared" si="13"/>
        <v>#N/A</v>
      </c>
      <c r="AH14" s="175" t="e">
        <f t="shared" si="14"/>
        <v>#N/A</v>
      </c>
      <c r="AI14" s="175" t="e">
        <f t="shared" si="15"/>
        <v>#N/A</v>
      </c>
      <c r="AJ14" s="175" t="e">
        <f t="shared" si="16"/>
        <v>#N/A</v>
      </c>
      <c r="AK14" s="175" t="e">
        <f t="shared" si="17"/>
        <v>#N/A</v>
      </c>
      <c r="AL14" s="225" t="e">
        <f t="shared" si="18"/>
        <v>#N/A</v>
      </c>
    </row>
    <row r="15" spans="1:38">
      <c r="A15" s="255">
        <v>37011</v>
      </c>
      <c r="B15" s="137">
        <f t="shared" si="0"/>
        <v>2</v>
      </c>
      <c r="C15" s="115" t="str">
        <f t="shared" si="1"/>
        <v>June2001</v>
      </c>
      <c r="D15" s="115">
        <f t="shared" si="2"/>
        <v>37043</v>
      </c>
      <c r="E15" s="153">
        <v>212</v>
      </c>
      <c r="I15" s="175"/>
      <c r="J15" s="175"/>
      <c r="K15" s="256"/>
      <c r="L15" s="175"/>
      <c r="M15" s="175"/>
      <c r="N15" s="175"/>
      <c r="O15" s="175"/>
      <c r="P15" s="175"/>
      <c r="Q15" s="175"/>
      <c r="R15" s="175"/>
      <c r="S15" s="175"/>
      <c r="T15" s="257"/>
      <c r="V15" s="149">
        <v>37591</v>
      </c>
      <c r="W15" s="150">
        <f t="shared" si="3"/>
        <v>551</v>
      </c>
      <c r="X15" s="175">
        <f t="shared" si="4"/>
        <v>345</v>
      </c>
      <c r="Y15" s="175" t="e">
        <f t="shared" si="5"/>
        <v>#N/A</v>
      </c>
      <c r="Z15" s="175" t="e">
        <f t="shared" si="6"/>
        <v>#N/A</v>
      </c>
      <c r="AA15" s="175" t="e">
        <f t="shared" si="7"/>
        <v>#N/A</v>
      </c>
      <c r="AB15" s="175" t="e">
        <f t="shared" si="8"/>
        <v>#N/A</v>
      </c>
      <c r="AC15" s="175" t="e">
        <f t="shared" si="9"/>
        <v>#N/A</v>
      </c>
      <c r="AD15" s="175" t="e">
        <f t="shared" si="10"/>
        <v>#N/A</v>
      </c>
      <c r="AE15" s="175" t="e">
        <f t="shared" si="11"/>
        <v>#N/A</v>
      </c>
      <c r="AF15" s="175" t="e">
        <f t="shared" si="12"/>
        <v>#N/A</v>
      </c>
      <c r="AG15" s="175" t="e">
        <f t="shared" si="13"/>
        <v>#N/A</v>
      </c>
      <c r="AH15" s="175" t="e">
        <f t="shared" si="14"/>
        <v>#N/A</v>
      </c>
      <c r="AI15" s="175" t="e">
        <f t="shared" si="15"/>
        <v>#N/A</v>
      </c>
      <c r="AJ15" s="175" t="e">
        <f t="shared" si="16"/>
        <v>#N/A</v>
      </c>
      <c r="AK15" s="175" t="e">
        <f t="shared" si="17"/>
        <v>#N/A</v>
      </c>
      <c r="AL15" s="225" t="e">
        <f t="shared" si="18"/>
        <v>#N/A</v>
      </c>
    </row>
    <row r="16" spans="1:38">
      <c r="A16" s="255">
        <v>37042</v>
      </c>
      <c r="B16" s="137">
        <f t="shared" si="0"/>
        <v>2</v>
      </c>
      <c r="C16" s="115" t="str">
        <f t="shared" si="1"/>
        <v>June2001</v>
      </c>
      <c r="D16" s="115">
        <f t="shared" si="2"/>
        <v>37043</v>
      </c>
      <c r="E16" s="153">
        <v>231</v>
      </c>
      <c r="I16" s="175"/>
      <c r="J16" s="175"/>
      <c r="K16" s="256"/>
      <c r="L16" s="175"/>
      <c r="M16" s="175"/>
      <c r="N16" s="175"/>
      <c r="O16" s="175"/>
      <c r="P16" s="175"/>
      <c r="Q16" s="175"/>
      <c r="R16" s="175"/>
      <c r="S16" s="175"/>
      <c r="T16" s="257"/>
      <c r="V16" s="149">
        <v>37681</v>
      </c>
      <c r="W16" s="150">
        <f t="shared" si="3"/>
        <v>487</v>
      </c>
      <c r="X16" s="175">
        <f t="shared" si="4"/>
        <v>470</v>
      </c>
      <c r="Y16" s="175" t="e">
        <f t="shared" si="5"/>
        <v>#N/A</v>
      </c>
      <c r="Z16" s="175" t="e">
        <f t="shared" si="6"/>
        <v>#N/A</v>
      </c>
      <c r="AA16" s="175" t="e">
        <f t="shared" si="7"/>
        <v>#N/A</v>
      </c>
      <c r="AB16" s="175" t="e">
        <f t="shared" si="8"/>
        <v>#N/A</v>
      </c>
      <c r="AC16" s="175" t="e">
        <f t="shared" si="9"/>
        <v>#N/A</v>
      </c>
      <c r="AD16" s="175" t="e">
        <f t="shared" si="10"/>
        <v>#N/A</v>
      </c>
      <c r="AE16" s="175" t="e">
        <f t="shared" si="11"/>
        <v>#N/A</v>
      </c>
      <c r="AF16" s="175" t="e">
        <f t="shared" si="12"/>
        <v>#N/A</v>
      </c>
      <c r="AG16" s="175" t="e">
        <f t="shared" si="13"/>
        <v>#N/A</v>
      </c>
      <c r="AH16" s="175" t="e">
        <f t="shared" si="14"/>
        <v>#N/A</v>
      </c>
      <c r="AI16" s="175" t="e">
        <f t="shared" si="15"/>
        <v>#N/A</v>
      </c>
      <c r="AJ16" s="175" t="e">
        <f t="shared" si="16"/>
        <v>#N/A</v>
      </c>
      <c r="AK16" s="175" t="e">
        <f t="shared" si="17"/>
        <v>#N/A</v>
      </c>
      <c r="AL16" s="225" t="e">
        <f t="shared" si="18"/>
        <v>#N/A</v>
      </c>
    </row>
    <row r="17" spans="1:38">
      <c r="A17" s="255">
        <v>37072</v>
      </c>
      <c r="B17" s="137">
        <f t="shared" si="0"/>
        <v>2</v>
      </c>
      <c r="C17" s="115" t="str">
        <f t="shared" si="1"/>
        <v>June2001</v>
      </c>
      <c r="D17" s="115">
        <f t="shared" si="2"/>
        <v>37043</v>
      </c>
      <c r="E17" s="153">
        <v>201</v>
      </c>
      <c r="I17" s="175"/>
      <c r="J17" s="175"/>
      <c r="K17" s="256"/>
      <c r="L17" s="175"/>
      <c r="M17" s="175"/>
      <c r="N17" s="175"/>
      <c r="O17" s="175"/>
      <c r="P17" s="175"/>
      <c r="Q17" s="175"/>
      <c r="R17" s="175"/>
      <c r="S17" s="175"/>
      <c r="T17" s="257"/>
      <c r="V17" s="149">
        <v>37773</v>
      </c>
      <c r="W17" s="150">
        <f t="shared" si="3"/>
        <v>389</v>
      </c>
      <c r="X17" s="175">
        <f t="shared" si="4"/>
        <v>578</v>
      </c>
      <c r="Y17" s="175" t="e">
        <f t="shared" si="5"/>
        <v>#N/A</v>
      </c>
      <c r="Z17" s="175" t="e">
        <f t="shared" si="6"/>
        <v>#N/A</v>
      </c>
      <c r="AA17" s="175" t="e">
        <f t="shared" si="7"/>
        <v>#N/A</v>
      </c>
      <c r="AB17" s="175" t="e">
        <f t="shared" si="8"/>
        <v>#N/A</v>
      </c>
      <c r="AC17" s="175" t="e">
        <f t="shared" si="9"/>
        <v>#N/A</v>
      </c>
      <c r="AD17" s="175" t="e">
        <f t="shared" si="10"/>
        <v>#N/A</v>
      </c>
      <c r="AE17" s="175" t="e">
        <f t="shared" si="11"/>
        <v>#N/A</v>
      </c>
      <c r="AF17" s="175" t="e">
        <f t="shared" si="12"/>
        <v>#N/A</v>
      </c>
      <c r="AG17" s="175" t="e">
        <f t="shared" si="13"/>
        <v>#N/A</v>
      </c>
      <c r="AH17" s="175" t="e">
        <f t="shared" si="14"/>
        <v>#N/A</v>
      </c>
      <c r="AI17" s="175" t="e">
        <f t="shared" si="15"/>
        <v>#N/A</v>
      </c>
      <c r="AJ17" s="175" t="e">
        <f t="shared" si="16"/>
        <v>#N/A</v>
      </c>
      <c r="AK17" s="175" t="e">
        <f t="shared" si="17"/>
        <v>#N/A</v>
      </c>
      <c r="AL17" s="225" t="e">
        <f t="shared" si="18"/>
        <v>#N/A</v>
      </c>
    </row>
    <row r="18" spans="1:38">
      <c r="A18" s="255">
        <v>37103</v>
      </c>
      <c r="B18" s="137">
        <f t="shared" si="0"/>
        <v>3</v>
      </c>
      <c r="C18" s="115" t="str">
        <f t="shared" si="1"/>
        <v>Sep2001</v>
      </c>
      <c r="D18" s="115">
        <f t="shared" si="2"/>
        <v>37135</v>
      </c>
      <c r="E18" s="153">
        <v>247</v>
      </c>
      <c r="I18" s="175"/>
      <c r="J18" s="175"/>
      <c r="K18" s="256"/>
      <c r="L18" s="175"/>
      <c r="M18" s="175"/>
      <c r="N18" s="175"/>
      <c r="O18" s="175"/>
      <c r="P18" s="175"/>
      <c r="Q18" s="175"/>
      <c r="R18" s="175"/>
      <c r="S18" s="175"/>
      <c r="T18" s="257"/>
      <c r="V18" s="149">
        <v>37865</v>
      </c>
      <c r="W18" s="150">
        <f t="shared" si="3"/>
        <v>356</v>
      </c>
      <c r="X18" s="175">
        <f t="shared" si="4"/>
        <v>764</v>
      </c>
      <c r="Y18" s="175" t="e">
        <f t="shared" si="5"/>
        <v>#N/A</v>
      </c>
      <c r="Z18" s="175" t="e">
        <f t="shared" si="6"/>
        <v>#N/A</v>
      </c>
      <c r="AA18" s="175" t="e">
        <f t="shared" si="7"/>
        <v>#N/A</v>
      </c>
      <c r="AB18" s="175" t="e">
        <f t="shared" si="8"/>
        <v>#N/A</v>
      </c>
      <c r="AC18" s="175" t="e">
        <f t="shared" si="9"/>
        <v>#N/A</v>
      </c>
      <c r="AD18" s="175" t="e">
        <f t="shared" si="10"/>
        <v>#N/A</v>
      </c>
      <c r="AE18" s="175" t="e">
        <f t="shared" si="11"/>
        <v>#N/A</v>
      </c>
      <c r="AF18" s="175" t="e">
        <f t="shared" si="12"/>
        <v>#N/A</v>
      </c>
      <c r="AG18" s="175" t="e">
        <f t="shared" si="13"/>
        <v>#N/A</v>
      </c>
      <c r="AH18" s="175" t="e">
        <f t="shared" si="14"/>
        <v>#N/A</v>
      </c>
      <c r="AI18" s="175" t="e">
        <f t="shared" si="15"/>
        <v>#N/A</v>
      </c>
      <c r="AJ18" s="175" t="e">
        <f t="shared" si="16"/>
        <v>#N/A</v>
      </c>
      <c r="AK18" s="175" t="e">
        <f t="shared" si="17"/>
        <v>#N/A</v>
      </c>
      <c r="AL18" s="225" t="e">
        <f t="shared" si="18"/>
        <v>#N/A</v>
      </c>
    </row>
    <row r="19" spans="1:38" s="86" customFormat="1">
      <c r="A19" s="255">
        <v>37134</v>
      </c>
      <c r="B19" s="137">
        <f t="shared" si="0"/>
        <v>3</v>
      </c>
      <c r="C19" s="115" t="str">
        <f t="shared" si="1"/>
        <v>Sep2001</v>
      </c>
      <c r="D19" s="115">
        <f t="shared" si="2"/>
        <v>37135</v>
      </c>
      <c r="E19" s="153">
        <v>224</v>
      </c>
      <c r="F19" s="154"/>
      <c r="G19" s="249"/>
      <c r="H19" s="175"/>
      <c r="I19" s="175"/>
      <c r="J19" s="175"/>
      <c r="K19" s="256"/>
      <c r="L19" s="175"/>
      <c r="M19" s="175"/>
      <c r="N19" s="175"/>
      <c r="O19" s="175"/>
      <c r="P19" s="175"/>
      <c r="Q19" s="175"/>
      <c r="R19" s="175"/>
      <c r="S19" s="175"/>
      <c r="T19" s="257"/>
      <c r="U19" s="129"/>
      <c r="V19" s="149">
        <v>37956</v>
      </c>
      <c r="W19" s="150">
        <f t="shared" si="3"/>
        <v>338</v>
      </c>
      <c r="X19" s="175">
        <f t="shared" si="4"/>
        <v>924</v>
      </c>
      <c r="Y19" s="175" t="e">
        <f t="shared" si="5"/>
        <v>#N/A</v>
      </c>
      <c r="Z19" s="175" t="e">
        <f t="shared" si="6"/>
        <v>#N/A</v>
      </c>
      <c r="AA19" s="175" t="e">
        <f t="shared" si="7"/>
        <v>#N/A</v>
      </c>
      <c r="AB19" s="175" t="e">
        <f t="shared" si="8"/>
        <v>#N/A</v>
      </c>
      <c r="AC19" s="175" t="e">
        <f t="shared" si="9"/>
        <v>#N/A</v>
      </c>
      <c r="AD19" s="175" t="e">
        <f t="shared" si="10"/>
        <v>#N/A</v>
      </c>
      <c r="AE19" s="175" t="e">
        <f t="shared" si="11"/>
        <v>#N/A</v>
      </c>
      <c r="AF19" s="175" t="e">
        <f t="shared" si="12"/>
        <v>#N/A</v>
      </c>
      <c r="AG19" s="175" t="e">
        <f t="shared" si="13"/>
        <v>#N/A</v>
      </c>
      <c r="AH19" s="175" t="e">
        <f t="shared" si="14"/>
        <v>#N/A</v>
      </c>
      <c r="AI19" s="175" t="e">
        <f t="shared" si="15"/>
        <v>#N/A</v>
      </c>
      <c r="AJ19" s="175" t="e">
        <f t="shared" si="16"/>
        <v>#N/A</v>
      </c>
      <c r="AK19" s="175" t="e">
        <f t="shared" si="17"/>
        <v>#N/A</v>
      </c>
      <c r="AL19" s="225" t="e">
        <f t="shared" si="18"/>
        <v>#N/A</v>
      </c>
    </row>
    <row r="20" spans="1:38" s="86" customFormat="1">
      <c r="A20" s="255">
        <v>37164</v>
      </c>
      <c r="B20" s="137">
        <f t="shared" si="0"/>
        <v>3</v>
      </c>
      <c r="C20" s="115" t="str">
        <f t="shared" si="1"/>
        <v>Sep2001</v>
      </c>
      <c r="D20" s="115">
        <f t="shared" si="2"/>
        <v>37135</v>
      </c>
      <c r="E20" s="153">
        <v>229</v>
      </c>
      <c r="F20" s="154"/>
      <c r="G20" s="249"/>
      <c r="H20" s="175"/>
      <c r="I20" s="175"/>
      <c r="J20" s="175"/>
      <c r="K20" s="256"/>
      <c r="L20" s="175"/>
      <c r="M20" s="175"/>
      <c r="N20" s="175"/>
      <c r="O20" s="175"/>
      <c r="P20" s="175"/>
      <c r="Q20" s="175"/>
      <c r="R20" s="175"/>
      <c r="S20" s="175"/>
      <c r="T20" s="257"/>
      <c r="U20" s="129"/>
      <c r="V20" s="149">
        <v>38047</v>
      </c>
      <c r="W20" s="150">
        <f t="shared" si="3"/>
        <v>340</v>
      </c>
      <c r="X20" s="175">
        <f t="shared" si="4"/>
        <v>925</v>
      </c>
      <c r="Y20" s="175" t="e">
        <f t="shared" si="5"/>
        <v>#N/A</v>
      </c>
      <c r="Z20" s="175" t="e">
        <f t="shared" si="6"/>
        <v>#N/A</v>
      </c>
      <c r="AA20" s="175" t="e">
        <f t="shared" si="7"/>
        <v>#N/A</v>
      </c>
      <c r="AB20" s="175" t="e">
        <f t="shared" si="8"/>
        <v>#N/A</v>
      </c>
      <c r="AC20" s="175" t="e">
        <f t="shared" si="9"/>
        <v>#N/A</v>
      </c>
      <c r="AD20" s="175" t="e">
        <f t="shared" si="10"/>
        <v>#N/A</v>
      </c>
      <c r="AE20" s="175" t="e">
        <f t="shared" si="11"/>
        <v>#N/A</v>
      </c>
      <c r="AF20" s="175" t="e">
        <f t="shared" si="12"/>
        <v>#N/A</v>
      </c>
      <c r="AG20" s="175" t="e">
        <f t="shared" si="13"/>
        <v>#N/A</v>
      </c>
      <c r="AH20" s="175" t="e">
        <f t="shared" si="14"/>
        <v>#N/A</v>
      </c>
      <c r="AI20" s="175" t="e">
        <f t="shared" si="15"/>
        <v>#N/A</v>
      </c>
      <c r="AJ20" s="175" t="e">
        <f t="shared" si="16"/>
        <v>#N/A</v>
      </c>
      <c r="AK20" s="175" t="e">
        <f t="shared" si="17"/>
        <v>#N/A</v>
      </c>
      <c r="AL20" s="225" t="e">
        <f t="shared" si="18"/>
        <v>#N/A</v>
      </c>
    </row>
    <row r="21" spans="1:38" s="86" customFormat="1">
      <c r="A21" s="255">
        <v>37195</v>
      </c>
      <c r="B21" s="137">
        <f t="shared" si="0"/>
        <v>4</v>
      </c>
      <c r="C21" s="115" t="str">
        <f t="shared" si="1"/>
        <v>dec2001</v>
      </c>
      <c r="D21" s="115">
        <f t="shared" si="2"/>
        <v>37226</v>
      </c>
      <c r="E21" s="153">
        <v>247</v>
      </c>
      <c r="F21" s="154"/>
      <c r="G21" s="249"/>
      <c r="H21" s="175"/>
      <c r="I21" s="175"/>
      <c r="J21" s="175"/>
      <c r="K21" s="256"/>
      <c r="L21" s="175"/>
      <c r="M21" s="175"/>
      <c r="N21" s="175"/>
      <c r="O21" s="175"/>
      <c r="P21" s="175"/>
      <c r="Q21" s="175"/>
      <c r="R21" s="175"/>
      <c r="S21" s="175"/>
      <c r="T21" s="257"/>
      <c r="U21" s="129"/>
      <c r="V21" s="149">
        <v>38139</v>
      </c>
      <c r="W21" s="150">
        <f t="shared" si="3"/>
        <v>319</v>
      </c>
      <c r="X21" s="175">
        <f t="shared" si="4"/>
        <v>900</v>
      </c>
      <c r="Y21" s="175" t="e">
        <f t="shared" si="5"/>
        <v>#N/A</v>
      </c>
      <c r="Z21" s="175" t="e">
        <f t="shared" si="6"/>
        <v>#N/A</v>
      </c>
      <c r="AA21" s="175" t="e">
        <f t="shared" si="7"/>
        <v>#N/A</v>
      </c>
      <c r="AB21" s="175" t="e">
        <f t="shared" si="8"/>
        <v>#N/A</v>
      </c>
      <c r="AC21" s="175" t="e">
        <f t="shared" si="9"/>
        <v>#N/A</v>
      </c>
      <c r="AD21" s="175" t="e">
        <f t="shared" si="10"/>
        <v>#N/A</v>
      </c>
      <c r="AE21" s="175" t="e">
        <f t="shared" si="11"/>
        <v>#N/A</v>
      </c>
      <c r="AF21" s="175" t="e">
        <f t="shared" si="12"/>
        <v>#N/A</v>
      </c>
      <c r="AG21" s="175" t="e">
        <f t="shared" si="13"/>
        <v>#N/A</v>
      </c>
      <c r="AH21" s="175" t="e">
        <f t="shared" si="14"/>
        <v>#N/A</v>
      </c>
      <c r="AI21" s="175" t="e">
        <f t="shared" si="15"/>
        <v>#N/A</v>
      </c>
      <c r="AJ21" s="175" t="e">
        <f t="shared" si="16"/>
        <v>#N/A</v>
      </c>
      <c r="AK21" s="175" t="e">
        <f t="shared" si="17"/>
        <v>#N/A</v>
      </c>
      <c r="AL21" s="225" t="e">
        <f t="shared" si="18"/>
        <v>#N/A</v>
      </c>
    </row>
    <row r="22" spans="1:38" s="86" customFormat="1">
      <c r="A22" s="255">
        <v>37225</v>
      </c>
      <c r="B22" s="137">
        <f t="shared" si="0"/>
        <v>4</v>
      </c>
      <c r="C22" s="115" t="str">
        <f t="shared" si="1"/>
        <v>dec2001</v>
      </c>
      <c r="D22" s="115">
        <f t="shared" si="2"/>
        <v>37226</v>
      </c>
      <c r="E22" s="153">
        <v>215</v>
      </c>
      <c r="F22" s="154"/>
      <c r="G22" s="249"/>
      <c r="H22" s="175"/>
      <c r="I22" s="175"/>
      <c r="J22" s="175"/>
      <c r="K22" s="256"/>
      <c r="L22" s="175"/>
      <c r="M22" s="175"/>
      <c r="N22" s="175"/>
      <c r="O22" s="175"/>
      <c r="P22" s="175"/>
      <c r="Q22" s="175"/>
      <c r="R22" s="175"/>
      <c r="S22" s="175"/>
      <c r="T22" s="257"/>
      <c r="U22" s="129"/>
      <c r="V22" s="149">
        <v>38231</v>
      </c>
      <c r="W22" s="150">
        <f t="shared" si="3"/>
        <v>305</v>
      </c>
      <c r="X22" s="175">
        <f t="shared" si="4"/>
        <v>1107</v>
      </c>
      <c r="Y22" s="175" t="e">
        <f t="shared" si="5"/>
        <v>#N/A</v>
      </c>
      <c r="Z22" s="175" t="e">
        <f t="shared" si="6"/>
        <v>#N/A</v>
      </c>
      <c r="AA22" s="175" t="e">
        <f t="shared" si="7"/>
        <v>#N/A</v>
      </c>
      <c r="AB22" s="175" t="e">
        <f t="shared" si="8"/>
        <v>#N/A</v>
      </c>
      <c r="AC22" s="175" t="e">
        <f t="shared" si="9"/>
        <v>#N/A</v>
      </c>
      <c r="AD22" s="175" t="e">
        <f t="shared" si="10"/>
        <v>#N/A</v>
      </c>
      <c r="AE22" s="175" t="e">
        <f t="shared" si="11"/>
        <v>#N/A</v>
      </c>
      <c r="AF22" s="175" t="e">
        <f t="shared" si="12"/>
        <v>#N/A</v>
      </c>
      <c r="AG22" s="175" t="e">
        <f t="shared" si="13"/>
        <v>#N/A</v>
      </c>
      <c r="AH22" s="175" t="e">
        <f t="shared" si="14"/>
        <v>#N/A</v>
      </c>
      <c r="AI22" s="175" t="e">
        <f t="shared" si="15"/>
        <v>#N/A</v>
      </c>
      <c r="AJ22" s="175" t="e">
        <f t="shared" si="16"/>
        <v>#N/A</v>
      </c>
      <c r="AK22" s="175" t="e">
        <f t="shared" si="17"/>
        <v>#N/A</v>
      </c>
      <c r="AL22" s="225" t="e">
        <f t="shared" si="18"/>
        <v>#N/A</v>
      </c>
    </row>
    <row r="23" spans="1:38" s="86" customFormat="1">
      <c r="A23" s="255">
        <v>37256</v>
      </c>
      <c r="B23" s="137">
        <f t="shared" si="0"/>
        <v>4</v>
      </c>
      <c r="C23" s="115" t="str">
        <f t="shared" si="1"/>
        <v>dec2001</v>
      </c>
      <c r="D23" s="115">
        <f t="shared" si="2"/>
        <v>37226</v>
      </c>
      <c r="E23" s="153">
        <v>196</v>
      </c>
      <c r="F23" s="154"/>
      <c r="G23" s="249"/>
      <c r="H23" s="175"/>
      <c r="I23" s="175"/>
      <c r="J23" s="175"/>
      <c r="K23" s="256"/>
      <c r="L23" s="175"/>
      <c r="M23" s="175"/>
      <c r="N23" s="175"/>
      <c r="O23" s="175"/>
      <c r="P23" s="175"/>
      <c r="Q23" s="175"/>
      <c r="R23" s="175"/>
      <c r="S23" s="175"/>
      <c r="T23" s="257"/>
      <c r="U23" s="129"/>
      <c r="V23" s="149">
        <v>38322</v>
      </c>
      <c r="W23" s="150">
        <f t="shared" si="3"/>
        <v>291</v>
      </c>
      <c r="X23" s="175">
        <f t="shared" si="4"/>
        <v>1237</v>
      </c>
      <c r="Y23" s="175" t="e">
        <f t="shared" si="5"/>
        <v>#N/A</v>
      </c>
      <c r="Z23" s="175" t="e">
        <f t="shared" si="6"/>
        <v>#N/A</v>
      </c>
      <c r="AA23" s="175" t="e">
        <f t="shared" si="7"/>
        <v>#N/A</v>
      </c>
      <c r="AB23" s="175" t="e">
        <f t="shared" si="8"/>
        <v>#N/A</v>
      </c>
      <c r="AC23" s="175" t="e">
        <f t="shared" si="9"/>
        <v>#N/A</v>
      </c>
      <c r="AD23" s="175" t="e">
        <f t="shared" si="10"/>
        <v>#N/A</v>
      </c>
      <c r="AE23" s="175" t="e">
        <f t="shared" si="11"/>
        <v>#N/A</v>
      </c>
      <c r="AF23" s="175" t="e">
        <f t="shared" si="12"/>
        <v>#N/A</v>
      </c>
      <c r="AG23" s="175" t="e">
        <f t="shared" si="13"/>
        <v>#N/A</v>
      </c>
      <c r="AH23" s="175" t="e">
        <f t="shared" si="14"/>
        <v>#N/A</v>
      </c>
      <c r="AI23" s="175" t="e">
        <f t="shared" si="15"/>
        <v>#N/A</v>
      </c>
      <c r="AJ23" s="175" t="e">
        <f t="shared" si="16"/>
        <v>#N/A</v>
      </c>
      <c r="AK23" s="175" t="e">
        <f t="shared" si="17"/>
        <v>#N/A</v>
      </c>
      <c r="AL23" s="225" t="e">
        <f t="shared" si="18"/>
        <v>#N/A</v>
      </c>
    </row>
    <row r="24" spans="1:38" s="86" customFormat="1">
      <c r="A24" s="255">
        <v>37287</v>
      </c>
      <c r="B24" s="137">
        <f t="shared" si="0"/>
        <v>1</v>
      </c>
      <c r="C24" s="115" t="str">
        <f t="shared" si="1"/>
        <v>Mar2002</v>
      </c>
      <c r="D24" s="115">
        <f t="shared" si="2"/>
        <v>37316</v>
      </c>
      <c r="E24" s="153">
        <v>253</v>
      </c>
      <c r="F24" s="154"/>
      <c r="G24" s="249"/>
      <c r="H24" s="175"/>
      <c r="I24" s="175"/>
      <c r="J24" s="175"/>
      <c r="K24" s="256"/>
      <c r="L24" s="175"/>
      <c r="M24" s="175"/>
      <c r="N24" s="175"/>
      <c r="O24" s="175"/>
      <c r="P24" s="175"/>
      <c r="Q24" s="175"/>
      <c r="R24" s="175"/>
      <c r="S24" s="175"/>
      <c r="T24" s="257"/>
      <c r="U24" s="129"/>
      <c r="V24" s="149">
        <v>38412</v>
      </c>
      <c r="W24" s="150">
        <f t="shared" si="3"/>
        <v>287</v>
      </c>
      <c r="X24" s="175">
        <f t="shared" si="4"/>
        <v>1150</v>
      </c>
      <c r="Y24" s="175" t="e">
        <f t="shared" si="5"/>
        <v>#N/A</v>
      </c>
      <c r="Z24" s="175" t="e">
        <f t="shared" si="6"/>
        <v>#N/A</v>
      </c>
      <c r="AA24" s="175" t="e">
        <f t="shared" si="7"/>
        <v>#N/A</v>
      </c>
      <c r="AB24" s="175" t="e">
        <f t="shared" si="8"/>
        <v>#N/A</v>
      </c>
      <c r="AC24" s="175" t="e">
        <f t="shared" si="9"/>
        <v>#N/A</v>
      </c>
      <c r="AD24" s="175" t="e">
        <f t="shared" si="10"/>
        <v>#N/A</v>
      </c>
      <c r="AE24" s="175" t="e">
        <f t="shared" si="11"/>
        <v>#N/A</v>
      </c>
      <c r="AF24" s="175" t="e">
        <f t="shared" si="12"/>
        <v>#N/A</v>
      </c>
      <c r="AG24" s="175" t="e">
        <f t="shared" si="13"/>
        <v>#N/A</v>
      </c>
      <c r="AH24" s="175" t="e">
        <f t="shared" si="14"/>
        <v>#N/A</v>
      </c>
      <c r="AI24" s="175" t="e">
        <f t="shared" si="15"/>
        <v>#N/A</v>
      </c>
      <c r="AJ24" s="175" t="e">
        <f t="shared" si="16"/>
        <v>#N/A</v>
      </c>
      <c r="AK24" s="175" t="e">
        <f t="shared" si="17"/>
        <v>#N/A</v>
      </c>
      <c r="AL24" s="225" t="e">
        <f t="shared" si="18"/>
        <v>#N/A</v>
      </c>
    </row>
    <row r="25" spans="1:38" s="86" customFormat="1">
      <c r="A25" s="255">
        <v>37315</v>
      </c>
      <c r="B25" s="137">
        <f t="shared" si="0"/>
        <v>1</v>
      </c>
      <c r="C25" s="115" t="str">
        <f t="shared" si="1"/>
        <v>Mar2002</v>
      </c>
      <c r="D25" s="115">
        <f t="shared" si="2"/>
        <v>37316</v>
      </c>
      <c r="E25" s="153">
        <v>218</v>
      </c>
      <c r="F25" s="154">
        <v>1</v>
      </c>
      <c r="G25" s="249"/>
      <c r="H25" s="175"/>
      <c r="I25" s="175"/>
      <c r="J25" s="175"/>
      <c r="K25" s="256"/>
      <c r="L25" s="175"/>
      <c r="M25" s="175"/>
      <c r="N25" s="175"/>
      <c r="O25" s="175"/>
      <c r="P25" s="175"/>
      <c r="Q25" s="175"/>
      <c r="R25" s="175"/>
      <c r="S25" s="175"/>
      <c r="T25" s="257"/>
      <c r="U25" s="129"/>
      <c r="V25" s="149">
        <v>38504</v>
      </c>
      <c r="W25" s="150">
        <f t="shared" si="3"/>
        <v>285</v>
      </c>
      <c r="X25" s="175">
        <f t="shared" si="4"/>
        <v>1213</v>
      </c>
      <c r="Y25" s="175" t="e">
        <f t="shared" si="5"/>
        <v>#N/A</v>
      </c>
      <c r="Z25" s="175" t="e">
        <f t="shared" si="6"/>
        <v>#N/A</v>
      </c>
      <c r="AA25" s="175" t="e">
        <f t="shared" si="7"/>
        <v>#N/A</v>
      </c>
      <c r="AB25" s="175" t="e">
        <f t="shared" si="8"/>
        <v>#N/A</v>
      </c>
      <c r="AC25" s="175" t="e">
        <f t="shared" si="9"/>
        <v>#N/A</v>
      </c>
      <c r="AD25" s="175" t="e">
        <f t="shared" si="10"/>
        <v>#N/A</v>
      </c>
      <c r="AE25" s="175" t="e">
        <f t="shared" si="11"/>
        <v>#N/A</v>
      </c>
      <c r="AF25" s="175" t="e">
        <f t="shared" si="12"/>
        <v>#N/A</v>
      </c>
      <c r="AG25" s="175" t="e">
        <f t="shared" si="13"/>
        <v>#N/A</v>
      </c>
      <c r="AH25" s="175" t="e">
        <f t="shared" si="14"/>
        <v>#N/A</v>
      </c>
      <c r="AI25" s="175" t="e">
        <f t="shared" si="15"/>
        <v>#N/A</v>
      </c>
      <c r="AJ25" s="175" t="e">
        <f t="shared" si="16"/>
        <v>#N/A</v>
      </c>
      <c r="AK25" s="175" t="e">
        <f t="shared" si="17"/>
        <v>#N/A</v>
      </c>
      <c r="AL25" s="225" t="e">
        <f t="shared" si="18"/>
        <v>#N/A</v>
      </c>
    </row>
    <row r="26" spans="1:38" s="86" customFormat="1">
      <c r="A26" s="255">
        <v>37346</v>
      </c>
      <c r="B26" s="137">
        <f t="shared" si="0"/>
        <v>1</v>
      </c>
      <c r="C26" s="115" t="str">
        <f t="shared" si="1"/>
        <v>Mar2002</v>
      </c>
      <c r="D26" s="115">
        <f t="shared" si="2"/>
        <v>37316</v>
      </c>
      <c r="E26" s="153">
        <v>212</v>
      </c>
      <c r="F26" s="154"/>
      <c r="G26" s="249"/>
      <c r="H26" s="175"/>
      <c r="I26" s="175"/>
      <c r="J26" s="175"/>
      <c r="K26" s="256"/>
      <c r="L26" s="175"/>
      <c r="M26" s="175"/>
      <c r="N26" s="175"/>
      <c r="O26" s="175"/>
      <c r="P26" s="175"/>
      <c r="Q26" s="175"/>
      <c r="R26" s="175"/>
      <c r="S26" s="175"/>
      <c r="T26" s="257"/>
      <c r="U26" s="129"/>
      <c r="V26" s="149">
        <v>38596</v>
      </c>
      <c r="W26" s="150">
        <f t="shared" si="3"/>
        <v>303</v>
      </c>
      <c r="X26" s="175">
        <f t="shared" si="4"/>
        <v>1188</v>
      </c>
      <c r="Y26" s="175" t="e">
        <f t="shared" si="5"/>
        <v>#N/A</v>
      </c>
      <c r="Z26" s="175" t="e">
        <f t="shared" si="6"/>
        <v>#N/A</v>
      </c>
      <c r="AA26" s="175" t="e">
        <f t="shared" si="7"/>
        <v>#N/A</v>
      </c>
      <c r="AB26" s="175" t="e">
        <f t="shared" si="8"/>
        <v>#N/A</v>
      </c>
      <c r="AC26" s="175" t="e">
        <f t="shared" si="9"/>
        <v>#N/A</v>
      </c>
      <c r="AD26" s="175" t="e">
        <f t="shared" si="10"/>
        <v>#N/A</v>
      </c>
      <c r="AE26" s="175" t="e">
        <f t="shared" si="11"/>
        <v>#N/A</v>
      </c>
      <c r="AF26" s="175" t="e">
        <f t="shared" si="12"/>
        <v>#N/A</v>
      </c>
      <c r="AG26" s="175" t="e">
        <f t="shared" si="13"/>
        <v>#N/A</v>
      </c>
      <c r="AH26" s="175" t="e">
        <f t="shared" si="14"/>
        <v>#N/A</v>
      </c>
      <c r="AI26" s="175" t="e">
        <f t="shared" si="15"/>
        <v>#N/A</v>
      </c>
      <c r="AJ26" s="175" t="e">
        <f t="shared" si="16"/>
        <v>#N/A</v>
      </c>
      <c r="AK26" s="175" t="e">
        <f t="shared" si="17"/>
        <v>#N/A</v>
      </c>
      <c r="AL26" s="225" t="e">
        <f t="shared" si="18"/>
        <v>#N/A</v>
      </c>
    </row>
    <row r="27" spans="1:38" s="86" customFormat="1">
      <c r="A27" s="255">
        <v>37376</v>
      </c>
      <c r="B27" s="137">
        <f t="shared" si="0"/>
        <v>2</v>
      </c>
      <c r="C27" s="115" t="str">
        <f t="shared" si="1"/>
        <v>June2002</v>
      </c>
      <c r="D27" s="115">
        <f t="shared" si="2"/>
        <v>37408</v>
      </c>
      <c r="E27" s="153">
        <v>208</v>
      </c>
      <c r="F27" s="154">
        <v>1</v>
      </c>
      <c r="G27" s="249"/>
      <c r="H27" s="175"/>
      <c r="I27" s="175"/>
      <c r="J27" s="175"/>
      <c r="K27" s="256"/>
      <c r="L27" s="175"/>
      <c r="M27" s="175"/>
      <c r="N27" s="175"/>
      <c r="O27" s="175"/>
      <c r="P27" s="175"/>
      <c r="Q27" s="175"/>
      <c r="R27" s="175"/>
      <c r="S27" s="175"/>
      <c r="T27" s="257"/>
      <c r="U27" s="129"/>
      <c r="V27" s="149">
        <v>38687</v>
      </c>
      <c r="W27" s="150">
        <f t="shared" si="3"/>
        <v>301</v>
      </c>
      <c r="X27" s="175">
        <f t="shared" si="4"/>
        <v>1262</v>
      </c>
      <c r="Y27" s="175" t="e">
        <f t="shared" si="5"/>
        <v>#N/A</v>
      </c>
      <c r="Z27" s="175" t="e">
        <f t="shared" si="6"/>
        <v>#N/A</v>
      </c>
      <c r="AA27" s="175" t="e">
        <f t="shared" si="7"/>
        <v>#N/A</v>
      </c>
      <c r="AB27" s="175" t="e">
        <f t="shared" si="8"/>
        <v>#N/A</v>
      </c>
      <c r="AC27" s="175" t="e">
        <f t="shared" si="9"/>
        <v>#N/A</v>
      </c>
      <c r="AD27" s="175" t="e">
        <f t="shared" si="10"/>
        <v>#N/A</v>
      </c>
      <c r="AE27" s="175" t="e">
        <f t="shared" si="11"/>
        <v>#N/A</v>
      </c>
      <c r="AF27" s="175" t="e">
        <f t="shared" si="12"/>
        <v>#N/A</v>
      </c>
      <c r="AG27" s="175" t="e">
        <f t="shared" si="13"/>
        <v>#N/A</v>
      </c>
      <c r="AH27" s="175" t="e">
        <f t="shared" si="14"/>
        <v>#N/A</v>
      </c>
      <c r="AI27" s="175" t="e">
        <f t="shared" si="15"/>
        <v>#N/A</v>
      </c>
      <c r="AJ27" s="175" t="e">
        <f t="shared" si="16"/>
        <v>#N/A</v>
      </c>
      <c r="AK27" s="175" t="e">
        <f t="shared" si="17"/>
        <v>#N/A</v>
      </c>
      <c r="AL27" s="225" t="e">
        <f t="shared" si="18"/>
        <v>#N/A</v>
      </c>
    </row>
    <row r="28" spans="1:38" s="86" customFormat="1">
      <c r="A28" s="255">
        <v>37407</v>
      </c>
      <c r="B28" s="137">
        <f t="shared" si="0"/>
        <v>2</v>
      </c>
      <c r="C28" s="115" t="str">
        <f t="shared" si="1"/>
        <v>June2002</v>
      </c>
      <c r="D28" s="115">
        <f t="shared" si="2"/>
        <v>37408</v>
      </c>
      <c r="E28" s="153">
        <v>226</v>
      </c>
      <c r="F28" s="154"/>
      <c r="G28" s="249"/>
      <c r="H28" s="175"/>
      <c r="I28" s="175"/>
      <c r="J28" s="175"/>
      <c r="K28" s="256"/>
      <c r="L28" s="175"/>
      <c r="M28" s="175"/>
      <c r="N28" s="175"/>
      <c r="O28" s="175"/>
      <c r="P28" s="175"/>
      <c r="Q28" s="175"/>
      <c r="R28" s="175"/>
      <c r="S28" s="175"/>
      <c r="T28" s="257"/>
      <c r="U28" s="129"/>
      <c r="V28" s="149">
        <v>38777</v>
      </c>
      <c r="W28" s="150">
        <f t="shared" si="3"/>
        <v>320</v>
      </c>
      <c r="X28" s="175">
        <f t="shared" si="4"/>
        <v>1167</v>
      </c>
      <c r="Y28" s="175" t="e">
        <f t="shared" si="5"/>
        <v>#N/A</v>
      </c>
      <c r="Z28" s="175" t="e">
        <f t="shared" si="6"/>
        <v>#N/A</v>
      </c>
      <c r="AA28" s="175" t="e">
        <f t="shared" si="7"/>
        <v>#N/A</v>
      </c>
      <c r="AB28" s="175" t="e">
        <f t="shared" si="8"/>
        <v>#N/A</v>
      </c>
      <c r="AC28" s="175" t="e">
        <f t="shared" si="9"/>
        <v>#N/A</v>
      </c>
      <c r="AD28" s="175" t="e">
        <f t="shared" si="10"/>
        <v>#N/A</v>
      </c>
      <c r="AE28" s="175" t="e">
        <f t="shared" si="11"/>
        <v>#N/A</v>
      </c>
      <c r="AF28" s="175" t="e">
        <f t="shared" si="12"/>
        <v>#N/A</v>
      </c>
      <c r="AG28" s="175" t="e">
        <f t="shared" si="13"/>
        <v>#N/A</v>
      </c>
      <c r="AH28" s="175" t="e">
        <f t="shared" si="14"/>
        <v>#N/A</v>
      </c>
      <c r="AI28" s="175" t="e">
        <f t="shared" si="15"/>
        <v>#N/A</v>
      </c>
      <c r="AJ28" s="175" t="e">
        <f t="shared" si="16"/>
        <v>#N/A</v>
      </c>
      <c r="AK28" s="175" t="e">
        <f t="shared" si="17"/>
        <v>#N/A</v>
      </c>
      <c r="AL28" s="225" t="e">
        <f t="shared" si="18"/>
        <v>#N/A</v>
      </c>
    </row>
    <row r="29" spans="1:38" s="86" customFormat="1">
      <c r="A29" s="255">
        <v>37437</v>
      </c>
      <c r="B29" s="137">
        <f t="shared" si="0"/>
        <v>2</v>
      </c>
      <c r="C29" s="115" t="str">
        <f t="shared" si="1"/>
        <v>June2002</v>
      </c>
      <c r="D29" s="115">
        <f t="shared" si="2"/>
        <v>37408</v>
      </c>
      <c r="E29" s="153">
        <v>158</v>
      </c>
      <c r="F29" s="154">
        <v>1</v>
      </c>
      <c r="G29" s="249"/>
      <c r="H29" s="175"/>
      <c r="I29" s="175"/>
      <c r="J29" s="175"/>
      <c r="K29" s="256"/>
      <c r="L29" s="175"/>
      <c r="M29" s="175"/>
      <c r="N29" s="175"/>
      <c r="O29" s="175"/>
      <c r="P29" s="175"/>
      <c r="Q29" s="175"/>
      <c r="R29" s="175"/>
      <c r="S29" s="175"/>
      <c r="T29" s="257"/>
      <c r="U29" s="129"/>
      <c r="V29" s="149">
        <v>38869</v>
      </c>
      <c r="W29" s="150">
        <f t="shared" si="3"/>
        <v>328</v>
      </c>
      <c r="X29" s="175">
        <f t="shared" si="4"/>
        <v>1222</v>
      </c>
      <c r="Y29" s="175" t="e">
        <f t="shared" si="5"/>
        <v>#N/A</v>
      </c>
      <c r="Z29" s="175" t="e">
        <f t="shared" si="6"/>
        <v>#N/A</v>
      </c>
      <c r="AA29" s="175" t="e">
        <f t="shared" si="7"/>
        <v>#N/A</v>
      </c>
      <c r="AB29" s="175" t="e">
        <f t="shared" si="8"/>
        <v>#N/A</v>
      </c>
      <c r="AC29" s="175" t="e">
        <f t="shared" si="9"/>
        <v>#N/A</v>
      </c>
      <c r="AD29" s="175" t="e">
        <f t="shared" si="10"/>
        <v>#N/A</v>
      </c>
      <c r="AE29" s="175" t="e">
        <f t="shared" si="11"/>
        <v>#N/A</v>
      </c>
      <c r="AF29" s="175" t="e">
        <f t="shared" si="12"/>
        <v>#N/A</v>
      </c>
      <c r="AG29" s="175" t="e">
        <f t="shared" si="13"/>
        <v>#N/A</v>
      </c>
      <c r="AH29" s="175" t="e">
        <f t="shared" si="14"/>
        <v>#N/A</v>
      </c>
      <c r="AI29" s="175" t="e">
        <f t="shared" si="15"/>
        <v>#N/A</v>
      </c>
      <c r="AJ29" s="175" t="e">
        <f t="shared" si="16"/>
        <v>#N/A</v>
      </c>
      <c r="AK29" s="175" t="e">
        <f t="shared" si="17"/>
        <v>#N/A</v>
      </c>
      <c r="AL29" s="225" t="e">
        <f t="shared" si="18"/>
        <v>#N/A</v>
      </c>
    </row>
    <row r="30" spans="1:38" s="86" customFormat="1">
      <c r="A30" s="255">
        <v>37468</v>
      </c>
      <c r="B30" s="137">
        <f t="shared" si="0"/>
        <v>3</v>
      </c>
      <c r="C30" s="115" t="str">
        <f t="shared" si="1"/>
        <v>Sep2002</v>
      </c>
      <c r="D30" s="115">
        <f t="shared" si="2"/>
        <v>37500</v>
      </c>
      <c r="E30" s="153">
        <v>241</v>
      </c>
      <c r="F30" s="154">
        <v>4</v>
      </c>
      <c r="G30" s="249"/>
      <c r="H30" s="175"/>
      <c r="I30" s="175"/>
      <c r="J30" s="175"/>
      <c r="K30" s="256"/>
      <c r="L30" s="175"/>
      <c r="M30" s="175"/>
      <c r="N30" s="175"/>
      <c r="O30" s="175"/>
      <c r="P30" s="175"/>
      <c r="Q30" s="175"/>
      <c r="R30" s="175"/>
      <c r="S30" s="175"/>
      <c r="T30" s="257"/>
      <c r="U30" s="129"/>
      <c r="V30" s="149">
        <v>38961</v>
      </c>
      <c r="W30" s="150">
        <f t="shared" si="3"/>
        <v>416</v>
      </c>
      <c r="X30" s="175">
        <f t="shared" si="4"/>
        <v>1208</v>
      </c>
      <c r="Y30" s="175" t="e">
        <f t="shared" si="5"/>
        <v>#N/A</v>
      </c>
      <c r="Z30" s="175" t="e">
        <f t="shared" si="6"/>
        <v>#N/A</v>
      </c>
      <c r="AA30" s="175" t="e">
        <f t="shared" si="7"/>
        <v>#N/A</v>
      </c>
      <c r="AB30" s="175" t="e">
        <f t="shared" si="8"/>
        <v>#N/A</v>
      </c>
      <c r="AC30" s="175" t="e">
        <f t="shared" si="9"/>
        <v>#N/A</v>
      </c>
      <c r="AD30" s="175" t="e">
        <f t="shared" si="10"/>
        <v>#N/A</v>
      </c>
      <c r="AE30" s="175" t="e">
        <f t="shared" si="11"/>
        <v>#N/A</v>
      </c>
      <c r="AF30" s="175" t="e">
        <f t="shared" si="12"/>
        <v>#N/A</v>
      </c>
      <c r="AG30" s="175" t="e">
        <f t="shared" si="13"/>
        <v>#N/A</v>
      </c>
      <c r="AH30" s="175" t="e">
        <f t="shared" si="14"/>
        <v>#N/A</v>
      </c>
      <c r="AI30" s="175" t="e">
        <f t="shared" si="15"/>
        <v>#N/A</v>
      </c>
      <c r="AJ30" s="175" t="e">
        <f t="shared" si="16"/>
        <v>#N/A</v>
      </c>
      <c r="AK30" s="175" t="e">
        <f t="shared" si="17"/>
        <v>#N/A</v>
      </c>
      <c r="AL30" s="225" t="e">
        <f t="shared" si="18"/>
        <v>#N/A</v>
      </c>
    </row>
    <row r="31" spans="1:38" s="86" customFormat="1">
      <c r="A31" s="255">
        <v>37499</v>
      </c>
      <c r="B31" s="137">
        <f t="shared" si="0"/>
        <v>3</v>
      </c>
      <c r="C31" s="115" t="str">
        <f t="shared" si="1"/>
        <v>Sep2002</v>
      </c>
      <c r="D31" s="115">
        <f t="shared" si="2"/>
        <v>37500</v>
      </c>
      <c r="E31" s="153">
        <v>142</v>
      </c>
      <c r="F31" s="154">
        <v>30</v>
      </c>
      <c r="G31" s="249"/>
      <c r="H31" s="175"/>
      <c r="I31" s="175"/>
      <c r="J31" s="175"/>
      <c r="K31" s="256"/>
      <c r="L31" s="175"/>
      <c r="M31" s="175"/>
      <c r="N31" s="175"/>
      <c r="O31" s="175"/>
      <c r="P31" s="175"/>
      <c r="Q31" s="175"/>
      <c r="R31" s="175"/>
      <c r="S31" s="175"/>
      <c r="T31" s="257"/>
      <c r="U31" s="129"/>
      <c r="V31" s="149">
        <v>39052</v>
      </c>
      <c r="W31" s="150">
        <f t="shared" si="3"/>
        <v>356</v>
      </c>
      <c r="X31" s="175">
        <f t="shared" si="4"/>
        <v>1284</v>
      </c>
      <c r="Y31" s="175" t="e">
        <f t="shared" si="5"/>
        <v>#N/A</v>
      </c>
      <c r="Z31" s="175" t="e">
        <f t="shared" si="6"/>
        <v>#N/A</v>
      </c>
      <c r="AA31" s="175" t="e">
        <f t="shared" si="7"/>
        <v>#N/A</v>
      </c>
      <c r="AB31" s="175" t="e">
        <f t="shared" si="8"/>
        <v>#N/A</v>
      </c>
      <c r="AC31" s="175" t="e">
        <f t="shared" si="9"/>
        <v>#N/A</v>
      </c>
      <c r="AD31" s="175" t="e">
        <f t="shared" si="10"/>
        <v>#N/A</v>
      </c>
      <c r="AE31" s="175" t="e">
        <f t="shared" si="11"/>
        <v>#N/A</v>
      </c>
      <c r="AF31" s="175" t="e">
        <f t="shared" si="12"/>
        <v>#N/A</v>
      </c>
      <c r="AG31" s="175" t="e">
        <f t="shared" si="13"/>
        <v>#N/A</v>
      </c>
      <c r="AH31" s="175" t="e">
        <f t="shared" si="14"/>
        <v>#N/A</v>
      </c>
      <c r="AI31" s="175" t="e">
        <f t="shared" si="15"/>
        <v>#N/A</v>
      </c>
      <c r="AJ31" s="175" t="e">
        <f t="shared" si="16"/>
        <v>#N/A</v>
      </c>
      <c r="AK31" s="175" t="e">
        <f t="shared" si="17"/>
        <v>#N/A</v>
      </c>
      <c r="AL31" s="225" t="e">
        <f t="shared" si="18"/>
        <v>#N/A</v>
      </c>
    </row>
    <row r="32" spans="1:38" s="86" customFormat="1">
      <c r="A32" s="255">
        <v>37529</v>
      </c>
      <c r="B32" s="137">
        <f t="shared" si="0"/>
        <v>3</v>
      </c>
      <c r="C32" s="115" t="str">
        <f t="shared" si="1"/>
        <v>Sep2002</v>
      </c>
      <c r="D32" s="115">
        <f t="shared" si="2"/>
        <v>37500</v>
      </c>
      <c r="E32" s="153">
        <v>207</v>
      </c>
      <c r="F32" s="154">
        <v>51</v>
      </c>
      <c r="G32" s="249"/>
      <c r="H32" s="175"/>
      <c r="I32" s="175"/>
      <c r="J32" s="175"/>
      <c r="K32" s="256"/>
      <c r="L32" s="175"/>
      <c r="M32" s="175"/>
      <c r="N32" s="175"/>
      <c r="O32" s="175"/>
      <c r="P32" s="175"/>
      <c r="Q32" s="175"/>
      <c r="R32" s="175"/>
      <c r="S32" s="175"/>
      <c r="T32" s="257"/>
      <c r="U32" s="129"/>
      <c r="V32" s="149">
        <v>39142</v>
      </c>
      <c r="W32" s="150">
        <f t="shared" si="3"/>
        <v>340</v>
      </c>
      <c r="X32" s="175">
        <f t="shared" si="4"/>
        <v>1109</v>
      </c>
      <c r="Y32" s="175" t="e">
        <f t="shared" si="5"/>
        <v>#N/A</v>
      </c>
      <c r="Z32" s="175" t="e">
        <f t="shared" si="6"/>
        <v>#N/A</v>
      </c>
      <c r="AA32" s="175" t="e">
        <f t="shared" si="7"/>
        <v>#N/A</v>
      </c>
      <c r="AB32" s="175" t="e">
        <f t="shared" si="8"/>
        <v>#N/A</v>
      </c>
      <c r="AC32" s="175" t="e">
        <f t="shared" si="9"/>
        <v>#N/A</v>
      </c>
      <c r="AD32" s="175" t="e">
        <f t="shared" si="10"/>
        <v>#N/A</v>
      </c>
      <c r="AE32" s="175" t="e">
        <f t="shared" si="11"/>
        <v>#N/A</v>
      </c>
      <c r="AF32" s="175" t="e">
        <f t="shared" si="12"/>
        <v>#N/A</v>
      </c>
      <c r="AG32" s="175" t="e">
        <f t="shared" si="13"/>
        <v>#N/A</v>
      </c>
      <c r="AH32" s="175" t="e">
        <f t="shared" si="14"/>
        <v>#N/A</v>
      </c>
      <c r="AI32" s="175" t="e">
        <f t="shared" si="15"/>
        <v>#N/A</v>
      </c>
      <c r="AJ32" s="175" t="e">
        <f t="shared" si="16"/>
        <v>#N/A</v>
      </c>
      <c r="AK32" s="175" t="e">
        <f t="shared" si="17"/>
        <v>#N/A</v>
      </c>
      <c r="AL32" s="225" t="e">
        <f t="shared" si="18"/>
        <v>#N/A</v>
      </c>
    </row>
    <row r="33" spans="1:38" s="86" customFormat="1">
      <c r="A33" s="255">
        <v>37560</v>
      </c>
      <c r="B33" s="137">
        <f t="shared" si="0"/>
        <v>4</v>
      </c>
      <c r="C33" s="115" t="str">
        <f t="shared" si="1"/>
        <v>dec2002</v>
      </c>
      <c r="D33" s="115">
        <f t="shared" si="2"/>
        <v>37591</v>
      </c>
      <c r="E33" s="153">
        <v>206</v>
      </c>
      <c r="F33" s="154">
        <v>96</v>
      </c>
      <c r="G33" s="249"/>
      <c r="H33" s="175"/>
      <c r="I33" s="175"/>
      <c r="J33" s="175"/>
      <c r="K33" s="256"/>
      <c r="L33" s="175"/>
      <c r="M33" s="175"/>
      <c r="N33" s="175"/>
      <c r="O33" s="175"/>
      <c r="P33" s="175"/>
      <c r="Q33" s="175"/>
      <c r="R33" s="175"/>
      <c r="S33" s="175"/>
      <c r="T33" s="257"/>
      <c r="U33" s="129"/>
      <c r="V33" s="149">
        <v>39234</v>
      </c>
      <c r="W33" s="150">
        <f t="shared" si="3"/>
        <v>326</v>
      </c>
      <c r="X33" s="175">
        <f t="shared" si="4"/>
        <v>1285</v>
      </c>
      <c r="Y33" s="175" t="e">
        <f t="shared" si="5"/>
        <v>#N/A</v>
      </c>
      <c r="Z33" s="175" t="e">
        <f t="shared" si="6"/>
        <v>#N/A</v>
      </c>
      <c r="AA33" s="175" t="e">
        <f t="shared" si="7"/>
        <v>#N/A</v>
      </c>
      <c r="AB33" s="175" t="e">
        <f t="shared" si="8"/>
        <v>#N/A</v>
      </c>
      <c r="AC33" s="175" t="e">
        <f t="shared" si="9"/>
        <v>#N/A</v>
      </c>
      <c r="AD33" s="175" t="e">
        <f t="shared" si="10"/>
        <v>#N/A</v>
      </c>
      <c r="AE33" s="175" t="e">
        <f t="shared" si="11"/>
        <v>#N/A</v>
      </c>
      <c r="AF33" s="175" t="e">
        <f t="shared" si="12"/>
        <v>#N/A</v>
      </c>
      <c r="AG33" s="175" t="e">
        <f t="shared" si="13"/>
        <v>#N/A</v>
      </c>
      <c r="AH33" s="175" t="e">
        <f t="shared" si="14"/>
        <v>#N/A</v>
      </c>
      <c r="AI33" s="175" t="e">
        <f t="shared" si="15"/>
        <v>#N/A</v>
      </c>
      <c r="AJ33" s="175" t="e">
        <f t="shared" si="16"/>
        <v>#N/A</v>
      </c>
      <c r="AK33" s="175" t="e">
        <f t="shared" si="17"/>
        <v>#N/A</v>
      </c>
      <c r="AL33" s="225" t="e">
        <f t="shared" si="18"/>
        <v>#N/A</v>
      </c>
    </row>
    <row r="34" spans="1:38" s="86" customFormat="1">
      <c r="A34" s="255">
        <v>37590</v>
      </c>
      <c r="B34" s="137">
        <f t="shared" si="0"/>
        <v>4</v>
      </c>
      <c r="C34" s="115" t="str">
        <f t="shared" si="1"/>
        <v>dec2002</v>
      </c>
      <c r="D34" s="115">
        <f t="shared" si="2"/>
        <v>37591</v>
      </c>
      <c r="E34" s="153">
        <v>166</v>
      </c>
      <c r="F34" s="154">
        <v>96</v>
      </c>
      <c r="G34" s="249"/>
      <c r="H34" s="175"/>
      <c r="I34" s="175"/>
      <c r="J34" s="175"/>
      <c r="K34" s="256"/>
      <c r="L34" s="175"/>
      <c r="M34" s="175"/>
      <c r="N34" s="175"/>
      <c r="O34" s="175"/>
      <c r="P34" s="175"/>
      <c r="Q34" s="175"/>
      <c r="R34" s="175"/>
      <c r="S34" s="175"/>
      <c r="T34" s="257"/>
      <c r="U34" s="129"/>
      <c r="V34" s="149">
        <v>39326</v>
      </c>
      <c r="W34" s="150">
        <f t="shared" si="3"/>
        <v>334</v>
      </c>
      <c r="X34" s="175">
        <f t="shared" si="4"/>
        <v>1316</v>
      </c>
      <c r="Y34" s="175" t="e">
        <f t="shared" si="5"/>
        <v>#N/A</v>
      </c>
      <c r="Z34" s="175" t="e">
        <f t="shared" si="6"/>
        <v>#N/A</v>
      </c>
      <c r="AA34" s="175" t="e">
        <f t="shared" si="7"/>
        <v>#N/A</v>
      </c>
      <c r="AB34" s="175" t="e">
        <f t="shared" si="8"/>
        <v>#N/A</v>
      </c>
      <c r="AC34" s="175">
        <f t="shared" si="9"/>
        <v>4756</v>
      </c>
      <c r="AD34" s="175">
        <f t="shared" si="10"/>
        <v>11178</v>
      </c>
      <c r="AE34" s="175" t="e">
        <f t="shared" si="11"/>
        <v>#N/A</v>
      </c>
      <c r="AF34" s="175">
        <f t="shared" si="12"/>
        <v>289</v>
      </c>
      <c r="AG34" s="175" t="e">
        <f t="shared" si="13"/>
        <v>#N/A</v>
      </c>
      <c r="AH34" s="175" t="e">
        <f t="shared" si="14"/>
        <v>#N/A</v>
      </c>
      <c r="AI34" s="175" t="e">
        <f t="shared" si="15"/>
        <v>#N/A</v>
      </c>
      <c r="AJ34" s="175" t="e">
        <f t="shared" si="16"/>
        <v>#N/A</v>
      </c>
      <c r="AK34" s="175" t="e">
        <f t="shared" si="17"/>
        <v>#N/A</v>
      </c>
      <c r="AL34" s="225" t="e">
        <f t="shared" si="18"/>
        <v>#N/A</v>
      </c>
    </row>
    <row r="35" spans="1:38" s="86" customFormat="1">
      <c r="A35" s="255">
        <v>37621</v>
      </c>
      <c r="B35" s="137">
        <f t="shared" si="0"/>
        <v>4</v>
      </c>
      <c r="C35" s="115" t="str">
        <f t="shared" si="1"/>
        <v>dec2002</v>
      </c>
      <c r="D35" s="115">
        <f t="shared" si="2"/>
        <v>37591</v>
      </c>
      <c r="E35" s="153">
        <v>179</v>
      </c>
      <c r="F35" s="154">
        <v>153</v>
      </c>
      <c r="G35" s="249"/>
      <c r="H35" s="175"/>
      <c r="I35" s="175"/>
      <c r="J35" s="175"/>
      <c r="K35" s="256"/>
      <c r="L35" s="175"/>
      <c r="M35" s="175"/>
      <c r="N35" s="175"/>
      <c r="O35" s="175"/>
      <c r="P35" s="175"/>
      <c r="Q35" s="175"/>
      <c r="R35" s="175"/>
      <c r="S35" s="175"/>
      <c r="T35" s="257"/>
      <c r="U35" s="129"/>
      <c r="V35" s="149">
        <v>39417</v>
      </c>
      <c r="W35" s="150">
        <f t="shared" si="3"/>
        <v>372</v>
      </c>
      <c r="X35" s="175">
        <f t="shared" si="4"/>
        <v>1331</v>
      </c>
      <c r="Y35" s="175" t="e">
        <f t="shared" si="5"/>
        <v>#N/A</v>
      </c>
      <c r="Z35" s="175" t="e">
        <f t="shared" si="6"/>
        <v>#N/A</v>
      </c>
      <c r="AA35" s="175" t="e">
        <f t="shared" si="7"/>
        <v>#N/A</v>
      </c>
      <c r="AB35" s="175" t="e">
        <f t="shared" si="8"/>
        <v>#N/A</v>
      </c>
      <c r="AC35" s="175">
        <f t="shared" si="9"/>
        <v>4837</v>
      </c>
      <c r="AD35" s="175">
        <f t="shared" si="10"/>
        <v>11460</v>
      </c>
      <c r="AE35" s="175" t="e">
        <f t="shared" si="11"/>
        <v>#N/A</v>
      </c>
      <c r="AF35" s="175">
        <f t="shared" si="12"/>
        <v>311</v>
      </c>
      <c r="AG35" s="175" t="e">
        <f t="shared" si="13"/>
        <v>#N/A</v>
      </c>
      <c r="AH35" s="175" t="e">
        <f t="shared" si="14"/>
        <v>#N/A</v>
      </c>
      <c r="AI35" s="175" t="e">
        <f t="shared" si="15"/>
        <v>#N/A</v>
      </c>
      <c r="AJ35" s="175" t="e">
        <f t="shared" si="16"/>
        <v>#N/A</v>
      </c>
      <c r="AK35" s="175" t="e">
        <f t="shared" si="17"/>
        <v>#N/A</v>
      </c>
      <c r="AL35" s="225" t="e">
        <f t="shared" si="18"/>
        <v>#N/A</v>
      </c>
    </row>
    <row r="36" spans="1:38" s="86" customFormat="1">
      <c r="A36" s="255">
        <v>37652</v>
      </c>
      <c r="B36" s="137">
        <f t="shared" si="0"/>
        <v>1</v>
      </c>
      <c r="C36" s="115" t="str">
        <f t="shared" si="1"/>
        <v>Mar2003</v>
      </c>
      <c r="D36" s="115">
        <f t="shared" si="2"/>
        <v>37681</v>
      </c>
      <c r="E36" s="153">
        <v>167</v>
      </c>
      <c r="F36" s="154">
        <v>141</v>
      </c>
      <c r="G36" s="249"/>
      <c r="H36" s="175"/>
      <c r="I36" s="175"/>
      <c r="J36" s="175"/>
      <c r="K36" s="256"/>
      <c r="L36" s="175"/>
      <c r="M36" s="175"/>
      <c r="N36" s="175"/>
      <c r="O36" s="175"/>
      <c r="P36" s="175"/>
      <c r="Q36" s="175"/>
      <c r="R36" s="175"/>
      <c r="S36" s="175"/>
      <c r="T36" s="257"/>
      <c r="U36" s="129"/>
      <c r="V36" s="149">
        <v>39508</v>
      </c>
      <c r="W36" s="150">
        <f t="shared" si="3"/>
        <v>447</v>
      </c>
      <c r="X36" s="175">
        <f t="shared" si="4"/>
        <v>960</v>
      </c>
      <c r="Y36" s="175">
        <f t="shared" si="5"/>
        <v>59</v>
      </c>
      <c r="Z36" s="175" t="e">
        <f t="shared" si="6"/>
        <v>#N/A</v>
      </c>
      <c r="AA36" s="175" t="e">
        <f t="shared" si="7"/>
        <v>#N/A</v>
      </c>
      <c r="AB36" s="175" t="e">
        <f t="shared" si="8"/>
        <v>#N/A</v>
      </c>
      <c r="AC36" s="175">
        <f t="shared" si="9"/>
        <v>5039</v>
      </c>
      <c r="AD36" s="175">
        <f t="shared" si="10"/>
        <v>10982</v>
      </c>
      <c r="AE36" s="175">
        <f t="shared" si="11"/>
        <v>59</v>
      </c>
      <c r="AF36" s="175">
        <f t="shared" si="12"/>
        <v>333</v>
      </c>
      <c r="AG36" s="175" t="e">
        <f t="shared" si="13"/>
        <v>#N/A</v>
      </c>
      <c r="AH36" s="175" t="e">
        <f t="shared" si="14"/>
        <v>#N/A</v>
      </c>
      <c r="AI36" s="175" t="e">
        <f t="shared" si="15"/>
        <v>#N/A</v>
      </c>
      <c r="AJ36" s="175" t="e">
        <f t="shared" si="16"/>
        <v>#N/A</v>
      </c>
      <c r="AK36" s="175" t="e">
        <f t="shared" si="17"/>
        <v>#N/A</v>
      </c>
      <c r="AL36" s="225" t="e">
        <f t="shared" si="18"/>
        <v>#N/A</v>
      </c>
    </row>
    <row r="37" spans="1:38" s="86" customFormat="1">
      <c r="A37" s="255">
        <v>37680</v>
      </c>
      <c r="B37" s="137">
        <f t="shared" si="0"/>
        <v>1</v>
      </c>
      <c r="C37" s="115" t="str">
        <f t="shared" si="1"/>
        <v>Mar2003</v>
      </c>
      <c r="D37" s="115">
        <f t="shared" si="2"/>
        <v>37681</v>
      </c>
      <c r="E37" s="153">
        <v>163</v>
      </c>
      <c r="F37" s="154">
        <v>168</v>
      </c>
      <c r="G37" s="249"/>
      <c r="H37" s="175"/>
      <c r="I37" s="175"/>
      <c r="J37" s="175"/>
      <c r="K37" s="256"/>
      <c r="L37" s="175"/>
      <c r="M37" s="175"/>
      <c r="N37" s="175"/>
      <c r="O37" s="175"/>
      <c r="P37" s="175"/>
      <c r="Q37" s="175"/>
      <c r="R37" s="175"/>
      <c r="S37" s="175"/>
      <c r="T37" s="257"/>
      <c r="U37" s="129"/>
      <c r="V37" s="149">
        <v>39600</v>
      </c>
      <c r="W37" s="150">
        <f t="shared" si="3"/>
        <v>469</v>
      </c>
      <c r="X37" s="175">
        <f t="shared" si="4"/>
        <v>1009</v>
      </c>
      <c r="Y37" s="175">
        <f t="shared" si="5"/>
        <v>198</v>
      </c>
      <c r="Z37" s="175" t="e">
        <f t="shared" si="6"/>
        <v>#N/A</v>
      </c>
      <c r="AA37" s="175" t="e">
        <f t="shared" si="7"/>
        <v>#N/A</v>
      </c>
      <c r="AB37" s="175" t="e">
        <f t="shared" si="8"/>
        <v>#N/A</v>
      </c>
      <c r="AC37" s="175">
        <f t="shared" si="9"/>
        <v>5250</v>
      </c>
      <c r="AD37" s="175">
        <f t="shared" si="10"/>
        <v>10344</v>
      </c>
      <c r="AE37" s="175">
        <f t="shared" si="11"/>
        <v>377</v>
      </c>
      <c r="AF37" s="175">
        <f t="shared" si="12"/>
        <v>365</v>
      </c>
      <c r="AG37" s="175" t="e">
        <f t="shared" si="13"/>
        <v>#N/A</v>
      </c>
      <c r="AH37" s="175" t="e">
        <f t="shared" si="14"/>
        <v>#N/A</v>
      </c>
      <c r="AI37" s="175" t="e">
        <f t="shared" si="15"/>
        <v>#N/A</v>
      </c>
      <c r="AJ37" s="175" t="e">
        <f t="shared" si="16"/>
        <v>#N/A</v>
      </c>
      <c r="AK37" s="175" t="e">
        <f t="shared" si="17"/>
        <v>#N/A</v>
      </c>
      <c r="AL37" s="225" t="e">
        <f t="shared" si="18"/>
        <v>#N/A</v>
      </c>
    </row>
    <row r="38" spans="1:38" s="86" customFormat="1">
      <c r="A38" s="255">
        <v>37711</v>
      </c>
      <c r="B38" s="137">
        <f t="shared" si="0"/>
        <v>1</v>
      </c>
      <c r="C38" s="115" t="str">
        <f t="shared" si="1"/>
        <v>Mar2003</v>
      </c>
      <c r="D38" s="115">
        <f t="shared" si="2"/>
        <v>37681</v>
      </c>
      <c r="E38" s="153">
        <v>157</v>
      </c>
      <c r="F38" s="154">
        <v>161</v>
      </c>
      <c r="G38" s="249"/>
      <c r="H38" s="175"/>
      <c r="I38" s="175"/>
      <c r="J38" s="175"/>
      <c r="K38" s="256"/>
      <c r="L38" s="175"/>
      <c r="M38" s="175"/>
      <c r="N38" s="175"/>
      <c r="O38" s="175"/>
      <c r="P38" s="175"/>
      <c r="Q38" s="175"/>
      <c r="R38" s="175"/>
      <c r="S38" s="175"/>
      <c r="T38" s="257"/>
      <c r="U38" s="129"/>
      <c r="V38" s="149">
        <v>39692</v>
      </c>
      <c r="W38" s="150">
        <f t="shared" si="3"/>
        <v>499</v>
      </c>
      <c r="X38" s="175">
        <f t="shared" si="4"/>
        <v>1035</v>
      </c>
      <c r="Y38" s="175">
        <f t="shared" si="5"/>
        <v>374</v>
      </c>
      <c r="Z38" s="175" t="e">
        <f t="shared" si="6"/>
        <v>#N/A</v>
      </c>
      <c r="AA38" s="175" t="e">
        <f t="shared" si="7"/>
        <v>#N/A</v>
      </c>
      <c r="AB38" s="175" t="e">
        <f t="shared" si="8"/>
        <v>#N/A</v>
      </c>
      <c r="AC38" s="175">
        <f t="shared" si="9"/>
        <v>5450</v>
      </c>
      <c r="AD38" s="175">
        <f t="shared" si="10"/>
        <v>9857</v>
      </c>
      <c r="AE38" s="175">
        <f t="shared" si="11"/>
        <v>1042</v>
      </c>
      <c r="AF38" s="175">
        <f t="shared" si="12"/>
        <v>369</v>
      </c>
      <c r="AG38" s="175" t="e">
        <f t="shared" si="13"/>
        <v>#N/A</v>
      </c>
      <c r="AH38" s="175" t="e">
        <f t="shared" si="14"/>
        <v>#N/A</v>
      </c>
      <c r="AI38" s="175" t="e">
        <f t="shared" si="15"/>
        <v>#N/A</v>
      </c>
      <c r="AJ38" s="175" t="e">
        <f t="shared" si="16"/>
        <v>#N/A</v>
      </c>
      <c r="AK38" s="175" t="e">
        <f t="shared" si="17"/>
        <v>#N/A</v>
      </c>
      <c r="AL38" s="225" t="e">
        <f t="shared" si="18"/>
        <v>#N/A</v>
      </c>
    </row>
    <row r="39" spans="1:38" s="86" customFormat="1">
      <c r="A39" s="255">
        <v>37741</v>
      </c>
      <c r="B39" s="137">
        <f t="shared" si="0"/>
        <v>2</v>
      </c>
      <c r="C39" s="115" t="str">
        <f t="shared" si="1"/>
        <v>June2003</v>
      </c>
      <c r="D39" s="115">
        <f t="shared" si="2"/>
        <v>37773</v>
      </c>
      <c r="E39" s="153">
        <v>147</v>
      </c>
      <c r="F39" s="154">
        <v>200</v>
      </c>
      <c r="G39" s="249"/>
      <c r="H39" s="175"/>
      <c r="I39" s="175"/>
      <c r="J39" s="175"/>
      <c r="K39" s="256"/>
      <c r="L39" s="175"/>
      <c r="M39" s="175"/>
      <c r="N39" s="175"/>
      <c r="O39" s="175"/>
      <c r="P39" s="175"/>
      <c r="Q39" s="175"/>
      <c r="R39" s="175"/>
      <c r="S39" s="175"/>
      <c r="T39" s="257"/>
      <c r="U39" s="129"/>
      <c r="V39" s="149">
        <v>39783</v>
      </c>
      <c r="W39" s="150">
        <f t="shared" si="3"/>
        <v>429</v>
      </c>
      <c r="X39" s="175">
        <f t="shared" si="4"/>
        <v>1059</v>
      </c>
      <c r="Y39" s="175">
        <f t="shared" si="5"/>
        <v>524</v>
      </c>
      <c r="Z39" s="175" t="e">
        <f t="shared" si="6"/>
        <v>#N/A</v>
      </c>
      <c r="AA39" s="175" t="e">
        <f t="shared" si="7"/>
        <v>#N/A</v>
      </c>
      <c r="AB39" s="175" t="e">
        <f t="shared" si="8"/>
        <v>#N/A</v>
      </c>
      <c r="AC39" s="175">
        <f t="shared" si="9"/>
        <v>5513</v>
      </c>
      <c r="AD39" s="175">
        <f t="shared" si="10"/>
        <v>9726</v>
      </c>
      <c r="AE39" s="175">
        <f t="shared" si="11"/>
        <v>1898</v>
      </c>
      <c r="AF39" s="175">
        <f t="shared" si="12"/>
        <v>388</v>
      </c>
      <c r="AG39" s="175" t="e">
        <f t="shared" si="13"/>
        <v>#N/A</v>
      </c>
      <c r="AH39" s="175" t="e">
        <f t="shared" si="14"/>
        <v>#N/A</v>
      </c>
      <c r="AI39" s="175" t="e">
        <f t="shared" si="15"/>
        <v>#N/A</v>
      </c>
      <c r="AJ39" s="175" t="e">
        <f t="shared" si="16"/>
        <v>#N/A</v>
      </c>
      <c r="AK39" s="175" t="e">
        <f t="shared" si="17"/>
        <v>#N/A</v>
      </c>
      <c r="AL39" s="225" t="e">
        <f t="shared" si="18"/>
        <v>#N/A</v>
      </c>
    </row>
    <row r="40" spans="1:38" s="86" customFormat="1">
      <c r="A40" s="255">
        <v>37772</v>
      </c>
      <c r="B40" s="137">
        <f t="shared" si="0"/>
        <v>2</v>
      </c>
      <c r="C40" s="115" t="str">
        <f t="shared" si="1"/>
        <v>June2003</v>
      </c>
      <c r="D40" s="115">
        <f t="shared" si="2"/>
        <v>37773</v>
      </c>
      <c r="E40" s="153">
        <v>118</v>
      </c>
      <c r="F40" s="154">
        <v>188</v>
      </c>
      <c r="G40" s="249"/>
      <c r="H40" s="175"/>
      <c r="I40" s="175"/>
      <c r="J40" s="175"/>
      <c r="K40" s="256"/>
      <c r="L40" s="175"/>
      <c r="M40" s="175"/>
      <c r="N40" s="175"/>
      <c r="O40" s="175"/>
      <c r="P40" s="175"/>
      <c r="Q40" s="175"/>
      <c r="R40" s="175"/>
      <c r="S40" s="175"/>
      <c r="T40" s="257"/>
      <c r="U40" s="129"/>
      <c r="V40" s="149">
        <v>39873</v>
      </c>
      <c r="W40" s="150">
        <f t="shared" si="3"/>
        <v>429</v>
      </c>
      <c r="X40" s="175">
        <f t="shared" si="4"/>
        <v>906</v>
      </c>
      <c r="Y40" s="175">
        <f t="shared" si="5"/>
        <v>515</v>
      </c>
      <c r="Z40" s="175" t="e">
        <f t="shared" si="6"/>
        <v>#N/A</v>
      </c>
      <c r="AA40" s="175" t="e">
        <f t="shared" si="7"/>
        <v>#N/A</v>
      </c>
      <c r="AB40" s="175" t="e">
        <f t="shared" si="8"/>
        <v>#N/A</v>
      </c>
      <c r="AC40" s="175">
        <f t="shared" si="9"/>
        <v>5363</v>
      </c>
      <c r="AD40" s="175">
        <f t="shared" si="10"/>
        <v>9610</v>
      </c>
      <c r="AE40" s="175">
        <f t="shared" si="11"/>
        <v>2591</v>
      </c>
      <c r="AF40" s="175">
        <f t="shared" si="12"/>
        <v>395</v>
      </c>
      <c r="AG40" s="175" t="e">
        <f t="shared" si="13"/>
        <v>#N/A</v>
      </c>
      <c r="AH40" s="175" t="e">
        <f t="shared" si="14"/>
        <v>#N/A</v>
      </c>
      <c r="AI40" s="175" t="e">
        <f t="shared" si="15"/>
        <v>#N/A</v>
      </c>
      <c r="AJ40" s="175" t="e">
        <f t="shared" si="16"/>
        <v>#N/A</v>
      </c>
      <c r="AK40" s="175" t="e">
        <f t="shared" si="17"/>
        <v>#N/A</v>
      </c>
      <c r="AL40" s="225" t="e">
        <f t="shared" si="18"/>
        <v>#N/A</v>
      </c>
    </row>
    <row r="41" spans="1:38" s="86" customFormat="1">
      <c r="A41" s="255">
        <v>37802</v>
      </c>
      <c r="B41" s="137">
        <f t="shared" si="0"/>
        <v>2</v>
      </c>
      <c r="C41" s="115" t="str">
        <f t="shared" si="1"/>
        <v>June2003</v>
      </c>
      <c r="D41" s="115">
        <f t="shared" si="2"/>
        <v>37773</v>
      </c>
      <c r="E41" s="153">
        <v>124</v>
      </c>
      <c r="F41" s="154">
        <v>190</v>
      </c>
      <c r="G41" s="249"/>
      <c r="H41" s="175"/>
      <c r="I41" s="175"/>
      <c r="J41" s="175"/>
      <c r="K41" s="256"/>
      <c r="L41" s="175"/>
      <c r="M41" s="175"/>
      <c r="N41" s="175"/>
      <c r="O41" s="175"/>
      <c r="P41" s="175"/>
      <c r="Q41" s="175"/>
      <c r="R41" s="175"/>
      <c r="S41" s="175"/>
      <c r="T41" s="257"/>
      <c r="U41" s="129"/>
      <c r="V41" s="149">
        <v>39965</v>
      </c>
      <c r="W41" s="150">
        <f t="shared" si="3"/>
        <v>411</v>
      </c>
      <c r="X41" s="175">
        <f t="shared" si="4"/>
        <v>1139</v>
      </c>
      <c r="Y41" s="175">
        <f t="shared" si="5"/>
        <v>540</v>
      </c>
      <c r="Z41" s="175" t="e">
        <f t="shared" si="6"/>
        <v>#N/A</v>
      </c>
      <c r="AA41" s="175" t="e">
        <f t="shared" si="7"/>
        <v>#N/A</v>
      </c>
      <c r="AB41" s="175" t="e">
        <f t="shared" si="8"/>
        <v>#N/A</v>
      </c>
      <c r="AC41" s="175">
        <f t="shared" si="9"/>
        <v>5166</v>
      </c>
      <c r="AD41" s="175">
        <f t="shared" si="10"/>
        <v>9812</v>
      </c>
      <c r="AE41" s="175">
        <f t="shared" si="11"/>
        <v>3037</v>
      </c>
      <c r="AF41" s="175">
        <f t="shared" si="12"/>
        <v>400</v>
      </c>
      <c r="AG41" s="175" t="e">
        <f t="shared" si="13"/>
        <v>#N/A</v>
      </c>
      <c r="AH41" s="175" t="e">
        <f t="shared" si="14"/>
        <v>#N/A</v>
      </c>
      <c r="AI41" s="175" t="e">
        <f t="shared" si="15"/>
        <v>#N/A</v>
      </c>
      <c r="AJ41" s="175" t="e">
        <f t="shared" si="16"/>
        <v>#N/A</v>
      </c>
      <c r="AK41" s="175" t="e">
        <f t="shared" si="17"/>
        <v>#N/A</v>
      </c>
      <c r="AL41" s="225" t="e">
        <f t="shared" si="18"/>
        <v>#N/A</v>
      </c>
    </row>
    <row r="42" spans="1:38" s="86" customFormat="1">
      <c r="A42" s="255">
        <v>37833</v>
      </c>
      <c r="B42" s="137">
        <f t="shared" si="0"/>
        <v>3</v>
      </c>
      <c r="C42" s="115" t="str">
        <f t="shared" si="1"/>
        <v>Sep2003</v>
      </c>
      <c r="D42" s="115">
        <f t="shared" si="2"/>
        <v>37865</v>
      </c>
      <c r="E42" s="153">
        <v>144</v>
      </c>
      <c r="F42" s="154">
        <v>284</v>
      </c>
      <c r="G42" s="249"/>
      <c r="H42" s="175"/>
      <c r="I42" s="175"/>
      <c r="J42" s="175"/>
      <c r="K42" s="256"/>
      <c r="L42" s="175"/>
      <c r="M42" s="175"/>
      <c r="N42" s="175"/>
      <c r="O42" s="175"/>
      <c r="P42" s="175"/>
      <c r="Q42" s="175"/>
      <c r="R42" s="175"/>
      <c r="S42" s="175"/>
      <c r="T42" s="257"/>
      <c r="U42" s="129"/>
      <c r="V42" s="149">
        <v>40057</v>
      </c>
      <c r="W42" s="150">
        <f t="shared" si="3"/>
        <v>469</v>
      </c>
      <c r="X42" s="175">
        <f t="shared" si="4"/>
        <v>1260</v>
      </c>
      <c r="Y42" s="175">
        <f t="shared" si="5"/>
        <v>573</v>
      </c>
      <c r="Z42" s="175" t="e">
        <f t="shared" si="6"/>
        <v>#N/A</v>
      </c>
      <c r="AA42" s="175" t="e">
        <f t="shared" si="7"/>
        <v>#N/A</v>
      </c>
      <c r="AB42" s="175" t="e">
        <f t="shared" si="8"/>
        <v>#N/A</v>
      </c>
      <c r="AC42" s="175">
        <f t="shared" si="9"/>
        <v>5140</v>
      </c>
      <c r="AD42" s="175">
        <f t="shared" si="10"/>
        <v>10061</v>
      </c>
      <c r="AE42" s="175">
        <f t="shared" si="11"/>
        <v>3124</v>
      </c>
      <c r="AF42" s="175">
        <f t="shared" si="12"/>
        <v>412</v>
      </c>
      <c r="AG42" s="175" t="e">
        <f t="shared" si="13"/>
        <v>#N/A</v>
      </c>
      <c r="AH42" s="175" t="e">
        <f t="shared" si="14"/>
        <v>#N/A</v>
      </c>
      <c r="AI42" s="175" t="e">
        <f t="shared" si="15"/>
        <v>#N/A</v>
      </c>
      <c r="AJ42" s="175" t="e">
        <f t="shared" si="16"/>
        <v>#N/A</v>
      </c>
      <c r="AK42" s="175" t="e">
        <f t="shared" si="17"/>
        <v>#N/A</v>
      </c>
      <c r="AL42" s="225" t="e">
        <f t="shared" si="18"/>
        <v>#N/A</v>
      </c>
    </row>
    <row r="43" spans="1:38" s="86" customFormat="1">
      <c r="A43" s="255">
        <v>37864</v>
      </c>
      <c r="B43" s="137">
        <f t="shared" si="0"/>
        <v>3</v>
      </c>
      <c r="C43" s="115" t="str">
        <f t="shared" si="1"/>
        <v>Sep2003</v>
      </c>
      <c r="D43" s="115">
        <f t="shared" si="2"/>
        <v>37865</v>
      </c>
      <c r="E43" s="153">
        <v>112</v>
      </c>
      <c r="F43" s="154">
        <v>226</v>
      </c>
      <c r="G43" s="249"/>
      <c r="H43" s="175"/>
      <c r="I43" s="175"/>
      <c r="J43" s="175"/>
      <c r="K43" s="256"/>
      <c r="L43" s="175"/>
      <c r="M43" s="175"/>
      <c r="N43" s="175"/>
      <c r="O43" s="175"/>
      <c r="P43" s="175"/>
      <c r="Q43" s="175"/>
      <c r="R43" s="175"/>
      <c r="S43" s="175"/>
      <c r="T43" s="257"/>
      <c r="U43" s="129"/>
      <c r="V43" s="149">
        <v>40148</v>
      </c>
      <c r="W43" s="150">
        <f t="shared" si="3"/>
        <v>471</v>
      </c>
      <c r="X43" s="175">
        <f t="shared" si="4"/>
        <v>1257</v>
      </c>
      <c r="Y43" s="175">
        <f t="shared" si="5"/>
        <v>585</v>
      </c>
      <c r="Z43" s="175" t="e">
        <f t="shared" si="6"/>
        <v>#N/A</v>
      </c>
      <c r="AA43" s="175" t="e">
        <f t="shared" si="7"/>
        <v>#N/A</v>
      </c>
      <c r="AB43" s="175" t="e">
        <f t="shared" si="8"/>
        <v>#N/A</v>
      </c>
      <c r="AC43" s="175">
        <f t="shared" si="9"/>
        <v>5093</v>
      </c>
      <c r="AD43" s="175">
        <f t="shared" si="10"/>
        <v>10664</v>
      </c>
      <c r="AE43" s="175">
        <f t="shared" si="11"/>
        <v>3159</v>
      </c>
      <c r="AF43" s="175">
        <f t="shared" si="12"/>
        <v>450</v>
      </c>
      <c r="AG43" s="175" t="e">
        <f t="shared" si="13"/>
        <v>#N/A</v>
      </c>
      <c r="AH43" s="175" t="e">
        <f t="shared" si="14"/>
        <v>#N/A</v>
      </c>
      <c r="AI43" s="175" t="e">
        <f t="shared" si="15"/>
        <v>#N/A</v>
      </c>
      <c r="AJ43" s="175" t="e">
        <f t="shared" si="16"/>
        <v>#N/A</v>
      </c>
      <c r="AK43" s="175" t="e">
        <f t="shared" si="17"/>
        <v>#N/A</v>
      </c>
      <c r="AL43" s="225" t="e">
        <f t="shared" si="18"/>
        <v>#N/A</v>
      </c>
    </row>
    <row r="44" spans="1:38" s="86" customFormat="1">
      <c r="A44" s="255">
        <v>37894</v>
      </c>
      <c r="B44" s="137">
        <f t="shared" si="0"/>
        <v>3</v>
      </c>
      <c r="C44" s="115" t="str">
        <f t="shared" si="1"/>
        <v>Sep2003</v>
      </c>
      <c r="D44" s="115">
        <f t="shared" si="2"/>
        <v>37865</v>
      </c>
      <c r="E44" s="153">
        <v>100</v>
      </c>
      <c r="F44" s="154">
        <v>254</v>
      </c>
      <c r="G44" s="249"/>
      <c r="H44" s="175"/>
      <c r="I44" s="175"/>
      <c r="J44" s="175"/>
      <c r="K44" s="256"/>
      <c r="L44" s="175"/>
      <c r="M44" s="175"/>
      <c r="N44" s="175"/>
      <c r="O44" s="175"/>
      <c r="P44" s="175"/>
      <c r="Q44" s="175"/>
      <c r="R44" s="175"/>
      <c r="S44" s="175"/>
      <c r="T44" s="257"/>
      <c r="U44" s="129"/>
      <c r="V44" s="149">
        <v>40238</v>
      </c>
      <c r="W44" s="150">
        <f t="shared" si="3"/>
        <v>427</v>
      </c>
      <c r="X44" s="175">
        <f t="shared" si="4"/>
        <v>1018</v>
      </c>
      <c r="Y44" s="175">
        <f t="shared" si="5"/>
        <v>605</v>
      </c>
      <c r="Z44" s="175" t="e">
        <f t="shared" si="6"/>
        <v>#N/A</v>
      </c>
      <c r="AA44" s="175" t="e">
        <f t="shared" si="7"/>
        <v>#N/A</v>
      </c>
      <c r="AB44" s="175" t="e">
        <f t="shared" si="8"/>
        <v>#N/A</v>
      </c>
      <c r="AC44" s="175">
        <f t="shared" si="9"/>
        <v>5105</v>
      </c>
      <c r="AD44" s="175">
        <f t="shared" si="10"/>
        <v>10891</v>
      </c>
      <c r="AE44" s="175">
        <f t="shared" si="11"/>
        <v>3256</v>
      </c>
      <c r="AF44" s="175">
        <f t="shared" si="12"/>
        <v>463</v>
      </c>
      <c r="AG44" s="175" t="e">
        <f t="shared" si="13"/>
        <v>#N/A</v>
      </c>
      <c r="AH44" s="175" t="e">
        <f t="shared" si="14"/>
        <v>#N/A</v>
      </c>
      <c r="AI44" s="175" t="e">
        <f t="shared" si="15"/>
        <v>#N/A</v>
      </c>
      <c r="AJ44" s="175" t="e">
        <f t="shared" si="16"/>
        <v>#N/A</v>
      </c>
      <c r="AK44" s="175" t="e">
        <f t="shared" si="17"/>
        <v>#N/A</v>
      </c>
      <c r="AL44" s="225" t="e">
        <f t="shared" si="18"/>
        <v>#N/A</v>
      </c>
    </row>
    <row r="45" spans="1:38" s="86" customFormat="1">
      <c r="A45" s="255">
        <v>37925</v>
      </c>
      <c r="B45" s="137">
        <f t="shared" si="0"/>
        <v>4</v>
      </c>
      <c r="C45" s="115" t="str">
        <f t="shared" si="1"/>
        <v>dec2003</v>
      </c>
      <c r="D45" s="115">
        <f t="shared" si="2"/>
        <v>37956</v>
      </c>
      <c r="E45" s="153">
        <v>123</v>
      </c>
      <c r="F45" s="154">
        <v>299</v>
      </c>
      <c r="G45" s="249"/>
      <c r="H45" s="175"/>
      <c r="I45" s="175"/>
      <c r="J45" s="175"/>
      <c r="K45" s="256"/>
      <c r="L45" s="175"/>
      <c r="M45" s="175"/>
      <c r="N45" s="175"/>
      <c r="O45" s="175"/>
      <c r="P45" s="175"/>
      <c r="Q45" s="175"/>
      <c r="R45" s="175"/>
      <c r="S45" s="175"/>
      <c r="T45" s="257"/>
      <c r="U45" s="129"/>
      <c r="V45" s="149">
        <v>40330</v>
      </c>
      <c r="W45" s="150">
        <f t="shared" si="3"/>
        <v>451</v>
      </c>
      <c r="X45" s="175">
        <f t="shared" si="4"/>
        <v>1038</v>
      </c>
      <c r="Y45" s="175">
        <f t="shared" si="5"/>
        <v>611</v>
      </c>
      <c r="Z45" s="175" t="e">
        <f t="shared" si="6"/>
        <v>#N/A</v>
      </c>
      <c r="AA45" s="175" t="e">
        <f t="shared" si="7"/>
        <v>#N/A</v>
      </c>
      <c r="AB45" s="175" t="e">
        <f t="shared" si="8"/>
        <v>#N/A</v>
      </c>
      <c r="AC45" s="175">
        <f t="shared" si="9"/>
        <v>5069</v>
      </c>
      <c r="AD45" s="175">
        <f t="shared" si="10"/>
        <v>10768</v>
      </c>
      <c r="AE45" s="175">
        <f t="shared" si="11"/>
        <v>3347</v>
      </c>
      <c r="AF45" s="175">
        <f t="shared" si="12"/>
        <v>492</v>
      </c>
      <c r="AG45" s="175" t="e">
        <f t="shared" si="13"/>
        <v>#N/A</v>
      </c>
      <c r="AH45" s="175" t="e">
        <f t="shared" si="14"/>
        <v>#N/A</v>
      </c>
      <c r="AI45" s="175" t="e">
        <f t="shared" si="15"/>
        <v>#N/A</v>
      </c>
      <c r="AJ45" s="175" t="e">
        <f t="shared" si="16"/>
        <v>#N/A</v>
      </c>
      <c r="AK45" s="175" t="e">
        <f t="shared" si="17"/>
        <v>#N/A</v>
      </c>
      <c r="AL45" s="225" t="e">
        <f t="shared" si="18"/>
        <v>#N/A</v>
      </c>
    </row>
    <row r="46" spans="1:38" s="86" customFormat="1">
      <c r="A46" s="255">
        <v>37955</v>
      </c>
      <c r="B46" s="137">
        <f t="shared" si="0"/>
        <v>4</v>
      </c>
      <c r="C46" s="115" t="str">
        <f t="shared" si="1"/>
        <v>dec2003</v>
      </c>
      <c r="D46" s="115">
        <f t="shared" si="2"/>
        <v>37956</v>
      </c>
      <c r="E46" s="153">
        <v>102</v>
      </c>
      <c r="F46" s="154">
        <v>271</v>
      </c>
      <c r="G46" s="249"/>
      <c r="H46" s="175"/>
      <c r="I46" s="175"/>
      <c r="J46" s="175"/>
      <c r="K46" s="256"/>
      <c r="L46" s="175"/>
      <c r="M46" s="175"/>
      <c r="N46" s="175"/>
      <c r="O46" s="175"/>
      <c r="P46" s="175"/>
      <c r="Q46" s="175"/>
      <c r="R46" s="175"/>
      <c r="S46" s="175"/>
      <c r="T46" s="257"/>
      <c r="U46" s="129"/>
      <c r="V46" s="149">
        <v>40422</v>
      </c>
      <c r="W46" s="150">
        <f t="shared" si="3"/>
        <v>504</v>
      </c>
      <c r="X46" s="175">
        <f t="shared" si="4"/>
        <v>1130</v>
      </c>
      <c r="Y46" s="175">
        <f t="shared" si="5"/>
        <v>703</v>
      </c>
      <c r="Z46" s="175" t="e">
        <f t="shared" si="6"/>
        <v>#N/A</v>
      </c>
      <c r="AA46" s="175" t="e">
        <f t="shared" si="7"/>
        <v>#N/A</v>
      </c>
      <c r="AB46" s="175" t="e">
        <f t="shared" si="8"/>
        <v>#N/A</v>
      </c>
      <c r="AC46" s="175">
        <f t="shared" si="9"/>
        <v>5209</v>
      </c>
      <c r="AD46" s="175">
        <f t="shared" si="10"/>
        <v>10736</v>
      </c>
      <c r="AE46" s="175">
        <f t="shared" si="11"/>
        <v>3448</v>
      </c>
      <c r="AF46" s="175">
        <f t="shared" si="12"/>
        <v>502</v>
      </c>
      <c r="AG46" s="175">
        <f t="shared" si="13"/>
        <v>706</v>
      </c>
      <c r="AH46" s="175" t="e">
        <f t="shared" si="14"/>
        <v>#N/A</v>
      </c>
      <c r="AI46" s="175" t="e">
        <f t="shared" si="15"/>
        <v>#N/A</v>
      </c>
      <c r="AJ46" s="175" t="e">
        <f t="shared" si="16"/>
        <v>#N/A</v>
      </c>
      <c r="AK46" s="175" t="e">
        <f t="shared" si="17"/>
        <v>#N/A</v>
      </c>
      <c r="AL46" s="225" t="e">
        <f t="shared" si="18"/>
        <v>#N/A</v>
      </c>
    </row>
    <row r="47" spans="1:38" s="86" customFormat="1">
      <c r="A47" s="255">
        <v>37986</v>
      </c>
      <c r="B47" s="137">
        <f t="shared" si="0"/>
        <v>4</v>
      </c>
      <c r="C47" s="115" t="str">
        <f t="shared" si="1"/>
        <v>dec2003</v>
      </c>
      <c r="D47" s="115">
        <f t="shared" si="2"/>
        <v>37956</v>
      </c>
      <c r="E47" s="153">
        <v>113</v>
      </c>
      <c r="F47" s="154">
        <v>354</v>
      </c>
      <c r="G47" s="249"/>
      <c r="H47" s="175"/>
      <c r="I47" s="175"/>
      <c r="J47" s="175"/>
      <c r="K47" s="256"/>
      <c r="L47" s="175"/>
      <c r="M47" s="175"/>
      <c r="N47" s="175"/>
      <c r="O47" s="175"/>
      <c r="P47" s="175"/>
      <c r="Q47" s="175"/>
      <c r="R47" s="175"/>
      <c r="S47" s="175"/>
      <c r="T47" s="257"/>
      <c r="U47" s="129"/>
      <c r="V47" s="149">
        <v>40513</v>
      </c>
      <c r="W47" s="150">
        <f t="shared" si="3"/>
        <v>501</v>
      </c>
      <c r="X47" s="175">
        <f t="shared" si="4"/>
        <v>1122</v>
      </c>
      <c r="Y47" s="175">
        <f t="shared" si="5"/>
        <v>794</v>
      </c>
      <c r="Z47" s="175" t="e">
        <f t="shared" si="6"/>
        <v>#N/A</v>
      </c>
      <c r="AA47" s="175" t="e">
        <f t="shared" si="7"/>
        <v>#N/A</v>
      </c>
      <c r="AB47" s="175" t="e">
        <f t="shared" si="8"/>
        <v>#N/A</v>
      </c>
      <c r="AC47" s="175">
        <f t="shared" si="9"/>
        <v>5420</v>
      </c>
      <c r="AD47" s="175">
        <f t="shared" si="10"/>
        <v>10697</v>
      </c>
      <c r="AE47" s="175">
        <f t="shared" si="11"/>
        <v>3812</v>
      </c>
      <c r="AF47" s="175">
        <f t="shared" si="12"/>
        <v>518</v>
      </c>
      <c r="AG47" s="175">
        <f t="shared" si="13"/>
        <v>711</v>
      </c>
      <c r="AH47" s="175" t="e">
        <f t="shared" si="14"/>
        <v>#N/A</v>
      </c>
      <c r="AI47" s="175" t="e">
        <f t="shared" si="15"/>
        <v>#N/A</v>
      </c>
      <c r="AJ47" s="175" t="e">
        <f t="shared" si="16"/>
        <v>#N/A</v>
      </c>
      <c r="AK47" s="175" t="e">
        <f t="shared" si="17"/>
        <v>#N/A</v>
      </c>
      <c r="AL47" s="225" t="e">
        <f t="shared" si="18"/>
        <v>#N/A</v>
      </c>
    </row>
    <row r="48" spans="1:38" s="86" customFormat="1">
      <c r="A48" s="255">
        <v>38017</v>
      </c>
      <c r="B48" s="137">
        <f t="shared" si="0"/>
        <v>1</v>
      </c>
      <c r="C48" s="115" t="str">
        <f t="shared" si="1"/>
        <v>Mar2004</v>
      </c>
      <c r="D48" s="115">
        <f t="shared" si="2"/>
        <v>38047</v>
      </c>
      <c r="E48" s="153">
        <v>120</v>
      </c>
      <c r="F48" s="154">
        <v>264</v>
      </c>
      <c r="G48" s="249"/>
      <c r="H48" s="175"/>
      <c r="I48" s="175"/>
      <c r="J48" s="175"/>
      <c r="K48" s="256"/>
      <c r="L48" s="175"/>
      <c r="M48" s="175"/>
      <c r="N48" s="175"/>
      <c r="O48" s="175"/>
      <c r="P48" s="175"/>
      <c r="Q48" s="175"/>
      <c r="R48" s="175"/>
      <c r="S48" s="175"/>
      <c r="T48" s="257"/>
      <c r="U48" s="129"/>
      <c r="V48" s="149">
        <v>40603</v>
      </c>
      <c r="W48" s="150">
        <f t="shared" si="3"/>
        <v>527</v>
      </c>
      <c r="X48" s="175">
        <f t="shared" si="4"/>
        <v>951</v>
      </c>
      <c r="Y48" s="175">
        <f t="shared" si="5"/>
        <v>783</v>
      </c>
      <c r="Z48" s="175" t="e">
        <f t="shared" si="6"/>
        <v>#N/A</v>
      </c>
      <c r="AA48" s="175" t="e">
        <f t="shared" si="7"/>
        <v>#N/A</v>
      </c>
      <c r="AB48" s="175" t="e">
        <f t="shared" si="8"/>
        <v>#N/A</v>
      </c>
      <c r="AC48" s="175">
        <f t="shared" si="9"/>
        <v>5665</v>
      </c>
      <c r="AD48" s="175">
        <f t="shared" si="10"/>
        <v>10552</v>
      </c>
      <c r="AE48" s="175">
        <f t="shared" si="11"/>
        <v>4192</v>
      </c>
      <c r="AF48" s="175">
        <f t="shared" si="12"/>
        <v>511</v>
      </c>
      <c r="AG48" s="175">
        <f t="shared" si="13"/>
        <v>727</v>
      </c>
      <c r="AH48" s="175" t="e">
        <f t="shared" si="14"/>
        <v>#N/A</v>
      </c>
      <c r="AI48" s="175" t="e">
        <f t="shared" si="15"/>
        <v>#N/A</v>
      </c>
      <c r="AJ48" s="175" t="e">
        <f t="shared" si="16"/>
        <v>#N/A</v>
      </c>
      <c r="AK48" s="175" t="e">
        <f t="shared" si="17"/>
        <v>#N/A</v>
      </c>
      <c r="AL48" s="225" t="e">
        <f t="shared" si="18"/>
        <v>#N/A</v>
      </c>
    </row>
    <row r="49" spans="1:38" s="86" customFormat="1">
      <c r="A49" s="255">
        <v>38046</v>
      </c>
      <c r="B49" s="137">
        <f t="shared" si="0"/>
        <v>1</v>
      </c>
      <c r="C49" s="115" t="str">
        <f t="shared" si="1"/>
        <v>Mar2004</v>
      </c>
      <c r="D49" s="115">
        <f t="shared" si="2"/>
        <v>38047</v>
      </c>
      <c r="E49" s="153">
        <v>98</v>
      </c>
      <c r="F49" s="154">
        <v>296</v>
      </c>
      <c r="G49" s="249"/>
      <c r="H49" s="175"/>
      <c r="I49" s="175"/>
      <c r="J49" s="175"/>
      <c r="K49" s="256"/>
      <c r="L49" s="175"/>
      <c r="M49" s="175"/>
      <c r="N49" s="175"/>
      <c r="O49" s="175"/>
      <c r="P49" s="175"/>
      <c r="Q49" s="175"/>
      <c r="R49" s="175"/>
      <c r="S49" s="175"/>
      <c r="T49" s="257"/>
      <c r="U49" s="129"/>
      <c r="V49" s="149">
        <v>40695</v>
      </c>
      <c r="W49" s="150">
        <f t="shared" si="3"/>
        <v>492</v>
      </c>
      <c r="X49" s="175">
        <f t="shared" si="4"/>
        <v>1108</v>
      </c>
      <c r="Y49" s="175">
        <f t="shared" si="5"/>
        <v>739</v>
      </c>
      <c r="Z49" s="175" t="e">
        <f t="shared" si="6"/>
        <v>#N/A</v>
      </c>
      <c r="AA49" s="175" t="e">
        <f t="shared" si="7"/>
        <v>#N/A</v>
      </c>
      <c r="AB49" s="175" t="e">
        <f t="shared" si="8"/>
        <v>#N/A</v>
      </c>
      <c r="AC49" s="175">
        <f t="shared" si="9"/>
        <v>5850</v>
      </c>
      <c r="AD49" s="175">
        <f t="shared" si="10"/>
        <v>10467</v>
      </c>
      <c r="AE49" s="175">
        <f t="shared" si="11"/>
        <v>4318</v>
      </c>
      <c r="AF49" s="175">
        <f t="shared" si="12"/>
        <v>503</v>
      </c>
      <c r="AG49" s="175">
        <f t="shared" si="13"/>
        <v>750</v>
      </c>
      <c r="AH49" s="175" t="e">
        <f t="shared" si="14"/>
        <v>#N/A</v>
      </c>
      <c r="AI49" s="175" t="e">
        <f t="shared" si="15"/>
        <v>#N/A</v>
      </c>
      <c r="AJ49" s="175" t="e">
        <f t="shared" si="16"/>
        <v>#N/A</v>
      </c>
      <c r="AK49" s="175" t="e">
        <f t="shared" si="17"/>
        <v>#N/A</v>
      </c>
      <c r="AL49" s="225" t="e">
        <f t="shared" si="18"/>
        <v>#N/A</v>
      </c>
    </row>
    <row r="50" spans="1:38" s="86" customFormat="1">
      <c r="A50" s="255">
        <v>38077</v>
      </c>
      <c r="B50" s="137">
        <f t="shared" si="0"/>
        <v>1</v>
      </c>
      <c r="C50" s="115" t="str">
        <f t="shared" si="1"/>
        <v>Mar2004</v>
      </c>
      <c r="D50" s="115">
        <f t="shared" si="2"/>
        <v>38047</v>
      </c>
      <c r="E50" s="153">
        <v>122</v>
      </c>
      <c r="F50" s="154">
        <v>365</v>
      </c>
      <c r="G50" s="249"/>
      <c r="H50" s="175"/>
      <c r="I50" s="175"/>
      <c r="J50" s="175"/>
      <c r="K50" s="256"/>
      <c r="L50" s="175"/>
      <c r="M50" s="175"/>
      <c r="N50" s="175"/>
      <c r="O50" s="175"/>
      <c r="P50" s="175"/>
      <c r="Q50" s="175"/>
      <c r="R50" s="175"/>
      <c r="S50" s="175"/>
      <c r="T50" s="257"/>
      <c r="U50" s="129"/>
      <c r="V50" s="149">
        <v>40787</v>
      </c>
      <c r="W50" s="150">
        <f t="shared" si="3"/>
        <v>511</v>
      </c>
      <c r="X50" s="175">
        <f t="shared" si="4"/>
        <v>1070</v>
      </c>
      <c r="Y50" s="175">
        <f t="shared" si="5"/>
        <v>614</v>
      </c>
      <c r="Z50" s="175" t="e">
        <f t="shared" si="6"/>
        <v>#N/A</v>
      </c>
      <c r="AA50" s="175" t="e">
        <f t="shared" si="7"/>
        <v>#N/A</v>
      </c>
      <c r="AB50" s="175" t="e">
        <f t="shared" si="8"/>
        <v>#N/A</v>
      </c>
      <c r="AC50" s="175">
        <f t="shared" si="9"/>
        <v>6037</v>
      </c>
      <c r="AD50" s="175">
        <f t="shared" si="10"/>
        <v>10430</v>
      </c>
      <c r="AE50" s="175">
        <f t="shared" si="11"/>
        <v>3958</v>
      </c>
      <c r="AF50" s="175">
        <f t="shared" si="12"/>
        <v>561</v>
      </c>
      <c r="AG50" s="175">
        <f t="shared" si="13"/>
        <v>765</v>
      </c>
      <c r="AH50" s="175" t="e">
        <f t="shared" si="14"/>
        <v>#N/A</v>
      </c>
      <c r="AI50" s="175" t="e">
        <f t="shared" si="15"/>
        <v>#N/A</v>
      </c>
      <c r="AJ50" s="175" t="e">
        <f t="shared" si="16"/>
        <v>#N/A</v>
      </c>
      <c r="AK50" s="175" t="e">
        <f t="shared" si="17"/>
        <v>#N/A</v>
      </c>
      <c r="AL50" s="225" t="e">
        <f t="shared" si="18"/>
        <v>#N/A</v>
      </c>
    </row>
    <row r="51" spans="1:38" s="86" customFormat="1">
      <c r="A51" s="255">
        <v>38107</v>
      </c>
      <c r="B51" s="137">
        <f t="shared" si="0"/>
        <v>2</v>
      </c>
      <c r="C51" s="115" t="str">
        <f t="shared" si="1"/>
        <v>June2004</v>
      </c>
      <c r="D51" s="115">
        <f t="shared" si="2"/>
        <v>38139</v>
      </c>
      <c r="E51" s="153">
        <v>100</v>
      </c>
      <c r="F51" s="154">
        <v>300</v>
      </c>
      <c r="G51" s="249"/>
      <c r="H51" s="175"/>
      <c r="I51" s="175"/>
      <c r="J51" s="175"/>
      <c r="K51" s="256"/>
      <c r="L51" s="175"/>
      <c r="M51" s="175"/>
      <c r="N51" s="175"/>
      <c r="O51" s="175"/>
      <c r="P51" s="175"/>
      <c r="Q51" s="175"/>
      <c r="R51" s="175"/>
      <c r="S51" s="175"/>
      <c r="T51" s="257"/>
      <c r="U51" s="129"/>
      <c r="V51" s="149">
        <v>40878</v>
      </c>
      <c r="W51" s="150">
        <f t="shared" si="3"/>
        <v>507</v>
      </c>
      <c r="X51" s="175">
        <f t="shared" si="4"/>
        <v>1081</v>
      </c>
      <c r="Y51" s="175">
        <f t="shared" si="5"/>
        <v>646</v>
      </c>
      <c r="Z51" s="175" t="e">
        <f t="shared" si="6"/>
        <v>#N/A</v>
      </c>
      <c r="AA51" s="175" t="e">
        <f t="shared" si="7"/>
        <v>#N/A</v>
      </c>
      <c r="AB51" s="175" t="e">
        <f t="shared" si="8"/>
        <v>#N/A</v>
      </c>
      <c r="AC51" s="175">
        <f t="shared" si="9"/>
        <v>6243</v>
      </c>
      <c r="AD51" s="175">
        <f t="shared" si="10"/>
        <v>10585</v>
      </c>
      <c r="AE51" s="175">
        <f t="shared" si="11"/>
        <v>3560</v>
      </c>
      <c r="AF51" s="175">
        <f t="shared" si="12"/>
        <v>577</v>
      </c>
      <c r="AG51" s="175">
        <f t="shared" si="13"/>
        <v>776</v>
      </c>
      <c r="AH51" s="175" t="e">
        <f t="shared" si="14"/>
        <v>#N/A</v>
      </c>
      <c r="AI51" s="175" t="e">
        <f t="shared" si="15"/>
        <v>#N/A</v>
      </c>
      <c r="AJ51" s="175" t="e">
        <f t="shared" si="16"/>
        <v>#N/A</v>
      </c>
      <c r="AK51" s="175" t="e">
        <f t="shared" si="17"/>
        <v>#N/A</v>
      </c>
      <c r="AL51" s="225" t="e">
        <f t="shared" si="18"/>
        <v>#N/A</v>
      </c>
    </row>
    <row r="52" spans="1:38" s="86" customFormat="1">
      <c r="A52" s="255">
        <v>38138</v>
      </c>
      <c r="B52" s="137">
        <f t="shared" si="0"/>
        <v>2</v>
      </c>
      <c r="C52" s="115" t="str">
        <f t="shared" si="1"/>
        <v>June2004</v>
      </c>
      <c r="D52" s="115">
        <f t="shared" si="2"/>
        <v>38139</v>
      </c>
      <c r="E52" s="153">
        <v>101</v>
      </c>
      <c r="F52" s="154">
        <v>267</v>
      </c>
      <c r="G52" s="249"/>
      <c r="H52" s="175"/>
      <c r="I52" s="175"/>
      <c r="J52" s="175"/>
      <c r="K52" s="256"/>
      <c r="L52" s="175"/>
      <c r="M52" s="175"/>
      <c r="N52" s="175"/>
      <c r="O52" s="175"/>
      <c r="P52" s="175"/>
      <c r="Q52" s="175"/>
      <c r="R52" s="175"/>
      <c r="S52" s="175"/>
      <c r="T52" s="257"/>
      <c r="U52" s="129"/>
      <c r="V52" s="149">
        <v>40969</v>
      </c>
      <c r="W52" s="150">
        <f t="shared" si="3"/>
        <v>467</v>
      </c>
      <c r="X52" s="175">
        <f t="shared" si="4"/>
        <v>952</v>
      </c>
      <c r="Y52" s="175">
        <f t="shared" si="5"/>
        <v>609</v>
      </c>
      <c r="Z52" s="175" t="e">
        <f t="shared" si="6"/>
        <v>#N/A</v>
      </c>
      <c r="AA52" s="175" t="e">
        <f t="shared" si="7"/>
        <v>#N/A</v>
      </c>
      <c r="AB52" s="175" t="e">
        <f t="shared" si="8"/>
        <v>#N/A</v>
      </c>
      <c r="AC52" s="175">
        <f t="shared" si="9"/>
        <v>6148</v>
      </c>
      <c r="AD52" s="175">
        <f t="shared" si="10"/>
        <v>10500</v>
      </c>
      <c r="AE52" s="175">
        <f t="shared" si="11"/>
        <v>3589</v>
      </c>
      <c r="AF52" s="175">
        <f t="shared" si="12"/>
        <v>573</v>
      </c>
      <c r="AG52" s="175">
        <f t="shared" si="13"/>
        <v>772</v>
      </c>
      <c r="AH52" s="175" t="e">
        <f t="shared" si="14"/>
        <v>#N/A</v>
      </c>
      <c r="AI52" s="175" t="e">
        <f t="shared" si="15"/>
        <v>#N/A</v>
      </c>
      <c r="AJ52" s="175" t="e">
        <f t="shared" si="16"/>
        <v>#N/A</v>
      </c>
      <c r="AK52" s="175" t="e">
        <f t="shared" si="17"/>
        <v>#N/A</v>
      </c>
      <c r="AL52" s="225" t="e">
        <f t="shared" si="18"/>
        <v>#N/A</v>
      </c>
    </row>
    <row r="53" spans="1:38" s="86" customFormat="1">
      <c r="A53" s="255">
        <v>38168</v>
      </c>
      <c r="B53" s="137">
        <f t="shared" si="0"/>
        <v>2</v>
      </c>
      <c r="C53" s="115" t="str">
        <f t="shared" si="1"/>
        <v>June2004</v>
      </c>
      <c r="D53" s="115">
        <f t="shared" si="2"/>
        <v>38139</v>
      </c>
      <c r="E53" s="153">
        <v>118</v>
      </c>
      <c r="F53" s="154">
        <v>333</v>
      </c>
      <c r="G53" s="249"/>
      <c r="H53" s="175"/>
      <c r="I53" s="175"/>
      <c r="J53" s="175"/>
      <c r="K53" s="256"/>
      <c r="L53" s="175"/>
      <c r="M53" s="175"/>
      <c r="N53" s="175"/>
      <c r="O53" s="175"/>
      <c r="P53" s="175"/>
      <c r="Q53" s="175"/>
      <c r="R53" s="175"/>
      <c r="S53" s="175"/>
      <c r="T53" s="257"/>
      <c r="U53" s="129"/>
      <c r="V53" s="149">
        <v>41061</v>
      </c>
      <c r="W53" s="150">
        <f t="shared" si="3"/>
        <v>525</v>
      </c>
      <c r="X53" s="175">
        <f t="shared" si="4"/>
        <v>990</v>
      </c>
      <c r="Y53" s="175">
        <f t="shared" si="5"/>
        <v>649</v>
      </c>
      <c r="Z53" s="175" t="e">
        <f t="shared" si="6"/>
        <v>#N/A</v>
      </c>
      <c r="AA53" s="175" t="e">
        <f t="shared" si="7"/>
        <v>#N/A</v>
      </c>
      <c r="AB53" s="175" t="e">
        <f t="shared" si="8"/>
        <v>#N/A</v>
      </c>
      <c r="AC53" s="175">
        <f t="shared" si="9"/>
        <v>6133</v>
      </c>
      <c r="AD53" s="175">
        <f t="shared" si="10"/>
        <v>10161</v>
      </c>
      <c r="AE53" s="175">
        <f t="shared" si="11"/>
        <v>3577</v>
      </c>
      <c r="AF53" s="175">
        <f t="shared" si="12"/>
        <v>589</v>
      </c>
      <c r="AG53" s="175">
        <f t="shared" si="13"/>
        <v>784</v>
      </c>
      <c r="AH53" s="175" t="e">
        <f t="shared" si="14"/>
        <v>#N/A</v>
      </c>
      <c r="AI53" s="175" t="e">
        <f t="shared" si="15"/>
        <v>#N/A</v>
      </c>
      <c r="AJ53" s="175" t="e">
        <f t="shared" si="16"/>
        <v>#N/A</v>
      </c>
      <c r="AK53" s="175" t="e">
        <f t="shared" si="17"/>
        <v>#N/A</v>
      </c>
      <c r="AL53" s="225" t="e">
        <f t="shared" si="18"/>
        <v>#N/A</v>
      </c>
    </row>
    <row r="54" spans="1:38" s="86" customFormat="1">
      <c r="A54" s="255">
        <v>38199</v>
      </c>
      <c r="B54" s="137">
        <f t="shared" si="0"/>
        <v>3</v>
      </c>
      <c r="C54" s="115" t="str">
        <f t="shared" si="1"/>
        <v>Sep2004</v>
      </c>
      <c r="D54" s="115">
        <f t="shared" si="2"/>
        <v>38231</v>
      </c>
      <c r="E54" s="153">
        <v>95</v>
      </c>
      <c r="F54" s="154">
        <v>336</v>
      </c>
      <c r="G54" s="249"/>
      <c r="H54" s="175"/>
      <c r="I54" s="175"/>
      <c r="J54" s="175"/>
      <c r="K54" s="256"/>
      <c r="L54" s="175"/>
      <c r="M54" s="175"/>
      <c r="N54" s="175"/>
      <c r="O54" s="175"/>
      <c r="P54" s="175"/>
      <c r="Q54" s="175"/>
      <c r="R54" s="175"/>
      <c r="S54" s="175"/>
      <c r="T54" s="257"/>
      <c r="U54" s="129"/>
      <c r="V54" s="149">
        <v>41153</v>
      </c>
      <c r="W54" s="150">
        <f t="shared" si="3"/>
        <v>528</v>
      </c>
      <c r="X54" s="175">
        <f t="shared" si="4"/>
        <v>976</v>
      </c>
      <c r="Y54" s="175">
        <f t="shared" si="5"/>
        <v>643</v>
      </c>
      <c r="Z54" s="175" t="e">
        <f t="shared" si="6"/>
        <v>#N/A</v>
      </c>
      <c r="AA54" s="175" t="e">
        <f t="shared" si="7"/>
        <v>#N/A</v>
      </c>
      <c r="AB54" s="175" t="e">
        <f t="shared" si="8"/>
        <v>#N/A</v>
      </c>
      <c r="AC54" s="175">
        <f t="shared" si="9"/>
        <v>6104</v>
      </c>
      <c r="AD54" s="175">
        <f t="shared" si="10"/>
        <v>10004</v>
      </c>
      <c r="AE54" s="175">
        <f t="shared" si="11"/>
        <v>3685</v>
      </c>
      <c r="AF54" s="175">
        <f t="shared" si="12"/>
        <v>601</v>
      </c>
      <c r="AG54" s="175">
        <f t="shared" si="13"/>
        <v>775</v>
      </c>
      <c r="AH54" s="175" t="e">
        <f t="shared" si="14"/>
        <v>#N/A</v>
      </c>
      <c r="AI54" s="175" t="e">
        <f t="shared" si="15"/>
        <v>#N/A</v>
      </c>
      <c r="AJ54" s="175" t="e">
        <f t="shared" si="16"/>
        <v>#N/A</v>
      </c>
      <c r="AK54" s="175" t="e">
        <f t="shared" si="17"/>
        <v>#N/A</v>
      </c>
      <c r="AL54" s="225" t="e">
        <f t="shared" si="18"/>
        <v>#N/A</v>
      </c>
    </row>
    <row r="55" spans="1:38" s="86" customFormat="1">
      <c r="A55" s="255">
        <v>38230</v>
      </c>
      <c r="B55" s="137">
        <f t="shared" si="0"/>
        <v>3</v>
      </c>
      <c r="C55" s="115" t="str">
        <f t="shared" si="1"/>
        <v>Sep2004</v>
      </c>
      <c r="D55" s="115">
        <f t="shared" si="2"/>
        <v>38231</v>
      </c>
      <c r="E55" s="153">
        <v>119</v>
      </c>
      <c r="F55" s="154">
        <v>352</v>
      </c>
      <c r="G55" s="249"/>
      <c r="H55" s="175"/>
      <c r="I55" s="175"/>
      <c r="J55" s="175"/>
      <c r="K55" s="256"/>
      <c r="L55" s="175"/>
      <c r="M55" s="175"/>
      <c r="N55" s="175"/>
      <c r="O55" s="175"/>
      <c r="P55" s="175"/>
      <c r="Q55" s="175"/>
      <c r="R55" s="175"/>
      <c r="S55" s="175"/>
      <c r="T55" s="257"/>
      <c r="U55" s="129"/>
      <c r="V55" s="149">
        <v>41244</v>
      </c>
      <c r="W55" s="150">
        <f t="shared" si="3"/>
        <v>497</v>
      </c>
      <c r="X55" s="175">
        <f t="shared" si="4"/>
        <v>1106</v>
      </c>
      <c r="Y55" s="175">
        <f t="shared" si="5"/>
        <v>727</v>
      </c>
      <c r="Z55" s="175" t="e">
        <f t="shared" si="6"/>
        <v>#N/A</v>
      </c>
      <c r="AA55" s="175" t="e">
        <f t="shared" si="7"/>
        <v>#N/A</v>
      </c>
      <c r="AB55" s="175" t="e">
        <f t="shared" si="8"/>
        <v>#N/A</v>
      </c>
      <c r="AC55" s="175">
        <f t="shared" si="9"/>
        <v>6355</v>
      </c>
      <c r="AD55" s="175">
        <f t="shared" si="10"/>
        <v>10000</v>
      </c>
      <c r="AE55" s="175">
        <f t="shared" si="11"/>
        <v>3664</v>
      </c>
      <c r="AF55" s="175">
        <f t="shared" si="12"/>
        <v>631</v>
      </c>
      <c r="AG55" s="175">
        <f t="shared" si="13"/>
        <v>776</v>
      </c>
      <c r="AH55" s="175" t="e">
        <f t="shared" si="14"/>
        <v>#N/A</v>
      </c>
      <c r="AI55" s="175" t="e">
        <f t="shared" si="15"/>
        <v>#N/A</v>
      </c>
      <c r="AJ55" s="175" t="e">
        <f t="shared" si="16"/>
        <v>#N/A</v>
      </c>
      <c r="AK55" s="175" t="e">
        <f t="shared" si="17"/>
        <v>#N/A</v>
      </c>
      <c r="AL55" s="225" t="e">
        <f t="shared" si="18"/>
        <v>#N/A</v>
      </c>
    </row>
    <row r="56" spans="1:38" s="86" customFormat="1">
      <c r="A56" s="255">
        <v>38260</v>
      </c>
      <c r="B56" s="137">
        <f t="shared" si="0"/>
        <v>3</v>
      </c>
      <c r="C56" s="115" t="str">
        <f t="shared" si="1"/>
        <v>Sep2004</v>
      </c>
      <c r="D56" s="115">
        <f t="shared" si="2"/>
        <v>38231</v>
      </c>
      <c r="E56" s="153">
        <v>91</v>
      </c>
      <c r="F56" s="154">
        <v>419</v>
      </c>
      <c r="G56" s="249"/>
      <c r="H56" s="175"/>
      <c r="I56" s="175"/>
      <c r="J56" s="175"/>
      <c r="K56" s="256"/>
      <c r="L56" s="175"/>
      <c r="M56" s="175"/>
      <c r="N56" s="175"/>
      <c r="O56" s="175"/>
      <c r="P56" s="175"/>
      <c r="Q56" s="175"/>
      <c r="R56" s="175"/>
      <c r="S56" s="175"/>
      <c r="T56" s="257"/>
      <c r="U56" s="129"/>
      <c r="V56" s="149">
        <v>41334</v>
      </c>
      <c r="W56" s="150">
        <f t="shared" si="3"/>
        <v>497</v>
      </c>
      <c r="X56" s="175">
        <f t="shared" si="4"/>
        <v>929</v>
      </c>
      <c r="Y56" s="175">
        <f t="shared" si="5"/>
        <v>708</v>
      </c>
      <c r="Z56" s="175" t="e">
        <f t="shared" si="6"/>
        <v>#N/A</v>
      </c>
      <c r="AA56" s="175" t="e">
        <f t="shared" si="7"/>
        <v>#N/A</v>
      </c>
      <c r="AB56" s="175" t="e">
        <f t="shared" si="8"/>
        <v>#N/A</v>
      </c>
      <c r="AC56" s="175">
        <f t="shared" si="9"/>
        <v>6741</v>
      </c>
      <c r="AD56" s="175">
        <f t="shared" si="10"/>
        <v>10128</v>
      </c>
      <c r="AE56" s="175">
        <f t="shared" si="11"/>
        <v>3741</v>
      </c>
      <c r="AF56" s="175">
        <f t="shared" si="12"/>
        <v>629</v>
      </c>
      <c r="AG56" s="175">
        <f t="shared" si="13"/>
        <v>763</v>
      </c>
      <c r="AH56" s="175" t="e">
        <f t="shared" si="14"/>
        <v>#N/A</v>
      </c>
      <c r="AI56" s="175" t="e">
        <f t="shared" si="15"/>
        <v>#N/A</v>
      </c>
      <c r="AJ56" s="175" t="e">
        <f t="shared" si="16"/>
        <v>#N/A</v>
      </c>
      <c r="AK56" s="175" t="e">
        <f t="shared" si="17"/>
        <v>#N/A</v>
      </c>
      <c r="AL56" s="225" t="e">
        <f t="shared" si="18"/>
        <v>#N/A</v>
      </c>
    </row>
    <row r="57" spans="1:38" s="86" customFormat="1">
      <c r="A57" s="255">
        <v>38291</v>
      </c>
      <c r="B57" s="137">
        <f t="shared" si="0"/>
        <v>4</v>
      </c>
      <c r="C57" s="115" t="str">
        <f t="shared" si="1"/>
        <v>dec2004</v>
      </c>
      <c r="D57" s="115">
        <f t="shared" si="2"/>
        <v>38322</v>
      </c>
      <c r="E57" s="153">
        <v>80</v>
      </c>
      <c r="F57" s="154">
        <v>353</v>
      </c>
      <c r="G57" s="249"/>
      <c r="H57" s="175"/>
      <c r="I57" s="175"/>
      <c r="J57" s="175"/>
      <c r="K57" s="256"/>
      <c r="L57" s="175"/>
      <c r="M57" s="175"/>
      <c r="N57" s="175"/>
      <c r="O57" s="175"/>
      <c r="P57" s="175"/>
      <c r="Q57" s="175"/>
      <c r="R57" s="175"/>
      <c r="S57" s="175"/>
      <c r="T57" s="257"/>
      <c r="U57" s="129"/>
      <c r="V57" s="149">
        <v>41426</v>
      </c>
      <c r="W57" s="150">
        <f t="shared" si="3"/>
        <v>491</v>
      </c>
      <c r="X57" s="175">
        <f t="shared" si="4"/>
        <v>996</v>
      </c>
      <c r="Y57" s="175">
        <f t="shared" si="5"/>
        <v>673</v>
      </c>
      <c r="Z57" s="175" t="e">
        <f t="shared" si="6"/>
        <v>#N/A</v>
      </c>
      <c r="AA57" s="175" t="e">
        <f t="shared" si="7"/>
        <v>#N/A</v>
      </c>
      <c r="AB57" s="175" t="e">
        <f t="shared" si="8"/>
        <v>#N/A</v>
      </c>
      <c r="AC57" s="175">
        <f t="shared" si="9"/>
        <v>6873</v>
      </c>
      <c r="AD57" s="175">
        <f t="shared" si="10"/>
        <v>10065</v>
      </c>
      <c r="AE57" s="175">
        <f t="shared" si="11"/>
        <v>3832</v>
      </c>
      <c r="AF57" s="175">
        <f t="shared" si="12"/>
        <v>619</v>
      </c>
      <c r="AG57" s="175">
        <f t="shared" si="13"/>
        <v>772</v>
      </c>
      <c r="AH57" s="175" t="e">
        <f t="shared" si="14"/>
        <v>#N/A</v>
      </c>
      <c r="AI57" s="175" t="e">
        <f t="shared" si="15"/>
        <v>#N/A</v>
      </c>
      <c r="AJ57" s="175" t="e">
        <f t="shared" si="16"/>
        <v>#N/A</v>
      </c>
      <c r="AK57" s="175" t="e">
        <f t="shared" si="17"/>
        <v>#N/A</v>
      </c>
      <c r="AL57" s="225" t="e">
        <f t="shared" si="18"/>
        <v>#N/A</v>
      </c>
    </row>
    <row r="58" spans="1:38" s="86" customFormat="1">
      <c r="A58" s="255">
        <v>38321</v>
      </c>
      <c r="B58" s="137">
        <f t="shared" si="0"/>
        <v>4</v>
      </c>
      <c r="C58" s="115" t="str">
        <f t="shared" si="1"/>
        <v>dec2004</v>
      </c>
      <c r="D58" s="115">
        <f t="shared" si="2"/>
        <v>38322</v>
      </c>
      <c r="E58" s="153">
        <v>117</v>
      </c>
      <c r="F58" s="154">
        <v>404</v>
      </c>
      <c r="G58" s="249"/>
      <c r="H58" s="175"/>
      <c r="I58" s="175"/>
      <c r="J58" s="175"/>
      <c r="K58" s="256"/>
      <c r="L58" s="175"/>
      <c r="M58" s="175"/>
      <c r="N58" s="175"/>
      <c r="O58" s="175"/>
      <c r="P58" s="175"/>
      <c r="Q58" s="175"/>
      <c r="R58" s="175"/>
      <c r="S58" s="175"/>
      <c r="T58" s="257"/>
      <c r="U58" s="129"/>
      <c r="V58" s="149">
        <v>41518</v>
      </c>
      <c r="W58" s="150">
        <f t="shared" si="3"/>
        <v>596</v>
      </c>
      <c r="X58" s="175">
        <f t="shared" si="4"/>
        <v>993</v>
      </c>
      <c r="Y58" s="175">
        <f t="shared" si="5"/>
        <v>698</v>
      </c>
      <c r="Z58" s="175" t="e">
        <f t="shared" si="6"/>
        <v>#N/A</v>
      </c>
      <c r="AA58" s="175" t="e">
        <f t="shared" si="7"/>
        <v>#N/A</v>
      </c>
      <c r="AB58" s="175" t="e">
        <f t="shared" si="8"/>
        <v>#N/A</v>
      </c>
      <c r="AC58" s="175">
        <f t="shared" si="9"/>
        <v>6835</v>
      </c>
      <c r="AD58" s="175">
        <f t="shared" si="10"/>
        <v>10107</v>
      </c>
      <c r="AE58" s="175">
        <f t="shared" si="11"/>
        <v>3841</v>
      </c>
      <c r="AF58" s="175">
        <f t="shared" si="12"/>
        <v>648</v>
      </c>
      <c r="AG58" s="175">
        <f t="shared" si="13"/>
        <v>814</v>
      </c>
      <c r="AH58" s="175" t="e">
        <f t="shared" si="14"/>
        <v>#N/A</v>
      </c>
      <c r="AI58" s="175" t="e">
        <f t="shared" si="15"/>
        <v>#N/A</v>
      </c>
      <c r="AJ58" s="175" t="e">
        <f t="shared" si="16"/>
        <v>#N/A</v>
      </c>
      <c r="AK58" s="175" t="e">
        <f t="shared" si="17"/>
        <v>#N/A</v>
      </c>
      <c r="AL58" s="225" t="e">
        <f t="shared" si="18"/>
        <v>#N/A</v>
      </c>
    </row>
    <row r="59" spans="1:38" s="86" customFormat="1">
      <c r="A59" s="255">
        <v>38352</v>
      </c>
      <c r="B59" s="137">
        <f t="shared" si="0"/>
        <v>4</v>
      </c>
      <c r="C59" s="115" t="str">
        <f t="shared" si="1"/>
        <v>dec2004</v>
      </c>
      <c r="D59" s="115">
        <f t="shared" si="2"/>
        <v>38322</v>
      </c>
      <c r="E59" s="153">
        <v>94</v>
      </c>
      <c r="F59" s="154">
        <v>480</v>
      </c>
      <c r="G59" s="249"/>
      <c r="H59" s="175"/>
      <c r="I59" s="175"/>
      <c r="J59" s="175"/>
      <c r="K59" s="256"/>
      <c r="L59" s="175"/>
      <c r="M59" s="175"/>
      <c r="N59" s="175"/>
      <c r="O59" s="175"/>
      <c r="P59" s="175"/>
      <c r="Q59" s="175"/>
      <c r="R59" s="175"/>
      <c r="S59" s="175"/>
      <c r="T59" s="257"/>
      <c r="U59" s="129"/>
      <c r="V59" s="149">
        <v>41609</v>
      </c>
      <c r="W59" s="150">
        <f t="shared" si="3"/>
        <v>602</v>
      </c>
      <c r="X59" s="175">
        <f t="shared" si="4"/>
        <v>1032</v>
      </c>
      <c r="Y59" s="175">
        <f t="shared" si="5"/>
        <v>718</v>
      </c>
      <c r="Z59" s="175" t="e">
        <f t="shared" si="6"/>
        <v>#N/A</v>
      </c>
      <c r="AA59" s="175" t="e">
        <f t="shared" si="7"/>
        <v>#N/A</v>
      </c>
      <c r="AB59" s="175" t="e">
        <f t="shared" si="8"/>
        <v>#N/A</v>
      </c>
      <c r="AC59" s="175">
        <f t="shared" si="9"/>
        <v>6939</v>
      </c>
      <c r="AD59" s="175">
        <f t="shared" si="10"/>
        <v>10145</v>
      </c>
      <c r="AE59" s="175">
        <f t="shared" si="11"/>
        <v>3940</v>
      </c>
      <c r="AF59" s="175">
        <f t="shared" si="12"/>
        <v>644</v>
      </c>
      <c r="AG59" s="175">
        <f t="shared" si="13"/>
        <v>823</v>
      </c>
      <c r="AH59" s="175" t="e">
        <f t="shared" si="14"/>
        <v>#N/A</v>
      </c>
      <c r="AI59" s="175" t="e">
        <f t="shared" si="15"/>
        <v>#N/A</v>
      </c>
      <c r="AJ59" s="175" t="e">
        <f t="shared" si="16"/>
        <v>#N/A</v>
      </c>
      <c r="AK59" s="175" t="e">
        <f t="shared" si="17"/>
        <v>#N/A</v>
      </c>
      <c r="AL59" s="225" t="e">
        <f t="shared" si="18"/>
        <v>#N/A</v>
      </c>
    </row>
    <row r="60" spans="1:38" s="86" customFormat="1">
      <c r="A60" s="255">
        <v>38383</v>
      </c>
      <c r="B60" s="137">
        <f t="shared" si="0"/>
        <v>1</v>
      </c>
      <c r="C60" s="115" t="str">
        <f t="shared" si="1"/>
        <v>Mar2005</v>
      </c>
      <c r="D60" s="115">
        <f t="shared" si="2"/>
        <v>38412</v>
      </c>
      <c r="E60" s="153">
        <v>76</v>
      </c>
      <c r="F60" s="154">
        <v>330</v>
      </c>
      <c r="G60" s="249"/>
      <c r="H60" s="175"/>
      <c r="I60" s="175"/>
      <c r="J60" s="175"/>
      <c r="K60" s="256"/>
      <c r="L60" s="175"/>
      <c r="M60" s="175"/>
      <c r="N60" s="175"/>
      <c r="O60" s="175"/>
      <c r="P60" s="175"/>
      <c r="Q60" s="175"/>
      <c r="R60" s="175"/>
      <c r="S60" s="175"/>
      <c r="T60" s="257"/>
      <c r="U60" s="129"/>
      <c r="V60" s="149">
        <v>41699</v>
      </c>
      <c r="W60" s="150">
        <f t="shared" si="3"/>
        <v>623</v>
      </c>
      <c r="X60" s="175">
        <f t="shared" si="4"/>
        <v>812</v>
      </c>
      <c r="Y60" s="175">
        <f t="shared" si="5"/>
        <v>753</v>
      </c>
      <c r="Z60" s="175" t="e">
        <f t="shared" si="6"/>
        <v>#N/A</v>
      </c>
      <c r="AA60" s="175" t="e">
        <f t="shared" si="7"/>
        <v>#N/A</v>
      </c>
      <c r="AB60" s="175" t="e">
        <f t="shared" si="8"/>
        <v>#N/A</v>
      </c>
      <c r="AC60" s="175">
        <f t="shared" si="9"/>
        <v>7074</v>
      </c>
      <c r="AD60" s="175">
        <f t="shared" si="10"/>
        <v>9724</v>
      </c>
      <c r="AE60" s="175">
        <f t="shared" si="11"/>
        <v>4001</v>
      </c>
      <c r="AF60" s="175">
        <f t="shared" si="12"/>
        <v>647</v>
      </c>
      <c r="AG60" s="175">
        <f t="shared" si="13"/>
        <v>843</v>
      </c>
      <c r="AH60" s="175" t="e">
        <f t="shared" si="14"/>
        <v>#N/A</v>
      </c>
      <c r="AI60" s="175" t="e">
        <f t="shared" si="15"/>
        <v>#N/A</v>
      </c>
      <c r="AJ60" s="175" t="e">
        <f t="shared" si="16"/>
        <v>#N/A</v>
      </c>
      <c r="AK60" s="175" t="e">
        <f t="shared" si="17"/>
        <v>#N/A</v>
      </c>
      <c r="AL60" s="225" t="e">
        <f t="shared" si="18"/>
        <v>#N/A</v>
      </c>
    </row>
    <row r="61" spans="1:38" s="86" customFormat="1">
      <c r="A61" s="255">
        <v>38411</v>
      </c>
      <c r="B61" s="137">
        <f t="shared" si="0"/>
        <v>1</v>
      </c>
      <c r="C61" s="115" t="str">
        <f t="shared" si="1"/>
        <v>Mar2005</v>
      </c>
      <c r="D61" s="115">
        <f t="shared" si="2"/>
        <v>38412</v>
      </c>
      <c r="E61" s="153">
        <v>135</v>
      </c>
      <c r="F61" s="154">
        <v>369</v>
      </c>
      <c r="G61" s="249"/>
      <c r="H61" s="175"/>
      <c r="I61" s="175"/>
      <c r="J61" s="175"/>
      <c r="K61" s="256"/>
      <c r="L61" s="175"/>
      <c r="M61" s="175"/>
      <c r="N61" s="175"/>
      <c r="O61" s="175"/>
      <c r="P61" s="175"/>
      <c r="Q61" s="175"/>
      <c r="R61" s="175"/>
      <c r="S61" s="175"/>
      <c r="T61" s="257"/>
      <c r="U61" s="129"/>
      <c r="V61" s="149">
        <v>41791</v>
      </c>
      <c r="W61" s="150">
        <f t="shared" si="3"/>
        <v>579</v>
      </c>
      <c r="X61" s="175">
        <f t="shared" si="4"/>
        <v>973</v>
      </c>
      <c r="Y61" s="175">
        <f t="shared" si="5"/>
        <v>701</v>
      </c>
      <c r="Z61" s="175" t="e">
        <f t="shared" si="6"/>
        <v>#N/A</v>
      </c>
      <c r="AA61" s="175" t="e">
        <f t="shared" si="7"/>
        <v>#N/A</v>
      </c>
      <c r="AB61" s="175" t="e">
        <f t="shared" si="8"/>
        <v>#N/A</v>
      </c>
      <c r="AC61" s="175">
        <f t="shared" si="9"/>
        <v>7064</v>
      </c>
      <c r="AD61" s="175">
        <f t="shared" si="10"/>
        <v>9343</v>
      </c>
      <c r="AE61" s="175">
        <f t="shared" si="11"/>
        <v>4161</v>
      </c>
      <c r="AF61" s="175">
        <f t="shared" si="12"/>
        <v>675</v>
      </c>
      <c r="AG61" s="175">
        <f t="shared" si="13"/>
        <v>852</v>
      </c>
      <c r="AH61" s="175" t="e">
        <f t="shared" si="14"/>
        <v>#N/A</v>
      </c>
      <c r="AI61" s="175" t="e">
        <f t="shared" si="15"/>
        <v>#N/A</v>
      </c>
      <c r="AJ61" s="175" t="e">
        <f t="shared" si="16"/>
        <v>#N/A</v>
      </c>
      <c r="AK61" s="175" t="e">
        <f t="shared" si="17"/>
        <v>#N/A</v>
      </c>
      <c r="AL61" s="225" t="e">
        <f t="shared" si="18"/>
        <v>#N/A</v>
      </c>
    </row>
    <row r="62" spans="1:38" s="86" customFormat="1">
      <c r="A62" s="255">
        <v>38442</v>
      </c>
      <c r="B62" s="137">
        <f t="shared" si="0"/>
        <v>1</v>
      </c>
      <c r="C62" s="115" t="str">
        <f t="shared" si="1"/>
        <v>Mar2005</v>
      </c>
      <c r="D62" s="115">
        <f t="shared" si="2"/>
        <v>38412</v>
      </c>
      <c r="E62" s="153">
        <v>76</v>
      </c>
      <c r="F62" s="154">
        <v>451</v>
      </c>
      <c r="G62" s="249"/>
      <c r="H62" s="175"/>
      <c r="I62" s="175"/>
      <c r="J62" s="175"/>
      <c r="K62" s="256"/>
      <c r="L62" s="175"/>
      <c r="M62" s="175"/>
      <c r="N62" s="175"/>
      <c r="O62" s="175"/>
      <c r="P62" s="175"/>
      <c r="Q62" s="175"/>
      <c r="R62" s="175"/>
      <c r="S62" s="175"/>
      <c r="T62" s="257"/>
      <c r="U62" s="129"/>
      <c r="V62" s="149">
        <v>41883</v>
      </c>
      <c r="W62" s="150">
        <f t="shared" si="3"/>
        <v>539</v>
      </c>
      <c r="X62" s="175">
        <f t="shared" si="4"/>
        <v>992</v>
      </c>
      <c r="Y62" s="175">
        <f t="shared" si="5"/>
        <v>632</v>
      </c>
      <c r="Z62" s="175" t="e">
        <f t="shared" si="6"/>
        <v>#N/A</v>
      </c>
      <c r="AA62" s="175" t="e">
        <f t="shared" si="7"/>
        <v>#N/A</v>
      </c>
      <c r="AB62" s="175" t="e">
        <f t="shared" si="8"/>
        <v>#N/A</v>
      </c>
      <c r="AC62" s="175">
        <f t="shared" si="9"/>
        <v>7197</v>
      </c>
      <c r="AD62" s="175">
        <f t="shared" si="10"/>
        <v>9400</v>
      </c>
      <c r="AE62" s="175">
        <f t="shared" si="11"/>
        <v>3932</v>
      </c>
      <c r="AF62" s="175">
        <f t="shared" si="12"/>
        <v>694</v>
      </c>
      <c r="AG62" s="175">
        <f t="shared" si="13"/>
        <v>855</v>
      </c>
      <c r="AH62" s="175" t="e">
        <f t="shared" si="14"/>
        <v>#N/A</v>
      </c>
      <c r="AI62" s="175" t="e">
        <f t="shared" si="15"/>
        <v>#N/A</v>
      </c>
      <c r="AJ62" s="175" t="e">
        <f t="shared" si="16"/>
        <v>#N/A</v>
      </c>
      <c r="AK62" s="175" t="e">
        <f t="shared" si="17"/>
        <v>#N/A</v>
      </c>
      <c r="AL62" s="225" t="e">
        <f t="shared" si="18"/>
        <v>#N/A</v>
      </c>
    </row>
    <row r="63" spans="1:38" s="86" customFormat="1">
      <c r="A63" s="255">
        <v>38472</v>
      </c>
      <c r="B63" s="137">
        <f t="shared" si="0"/>
        <v>2</v>
      </c>
      <c r="C63" s="115" t="str">
        <f t="shared" si="1"/>
        <v>June2005</v>
      </c>
      <c r="D63" s="115">
        <f t="shared" si="2"/>
        <v>38504</v>
      </c>
      <c r="E63" s="153">
        <v>82</v>
      </c>
      <c r="F63" s="154">
        <v>376</v>
      </c>
      <c r="G63" s="249"/>
      <c r="H63" s="175"/>
      <c r="I63" s="175"/>
      <c r="J63" s="175"/>
      <c r="K63" s="256"/>
      <c r="L63" s="175"/>
      <c r="M63" s="175"/>
      <c r="N63" s="175"/>
      <c r="O63" s="175"/>
      <c r="P63" s="175"/>
      <c r="Q63" s="175"/>
      <c r="R63" s="175"/>
      <c r="S63" s="175"/>
      <c r="T63" s="257"/>
      <c r="U63" s="129"/>
      <c r="V63" s="149">
        <v>41974</v>
      </c>
      <c r="W63" s="150">
        <f t="shared" si="3"/>
        <v>530</v>
      </c>
      <c r="X63" s="175">
        <f t="shared" si="4"/>
        <v>1056</v>
      </c>
      <c r="Y63" s="175">
        <f t="shared" si="5"/>
        <v>685</v>
      </c>
      <c r="Z63" s="175" t="e">
        <f t="shared" si="6"/>
        <v>#N/A</v>
      </c>
      <c r="AA63" s="175" t="e">
        <f t="shared" si="7"/>
        <v>#N/A</v>
      </c>
      <c r="AB63" s="175" t="e">
        <f t="shared" si="8"/>
        <v>#N/A</v>
      </c>
      <c r="AC63" s="175">
        <f t="shared" si="9"/>
        <v>7273</v>
      </c>
      <c r="AD63" s="175">
        <f t="shared" si="10"/>
        <v>9652</v>
      </c>
      <c r="AE63" s="175">
        <f t="shared" si="11"/>
        <v>3658</v>
      </c>
      <c r="AF63" s="175">
        <f t="shared" si="12"/>
        <v>689</v>
      </c>
      <c r="AG63" s="175">
        <f t="shared" si="13"/>
        <v>835</v>
      </c>
      <c r="AH63" s="175" t="e">
        <f t="shared" si="14"/>
        <v>#N/A</v>
      </c>
      <c r="AI63" s="175" t="e">
        <f t="shared" si="15"/>
        <v>#N/A</v>
      </c>
      <c r="AJ63" s="175" t="e">
        <f t="shared" si="16"/>
        <v>#N/A</v>
      </c>
      <c r="AK63" s="175" t="e">
        <f t="shared" si="17"/>
        <v>#N/A</v>
      </c>
      <c r="AL63" s="225" t="e">
        <f t="shared" si="18"/>
        <v>#N/A</v>
      </c>
    </row>
    <row r="64" spans="1:38" s="86" customFormat="1">
      <c r="A64" s="255">
        <v>38503</v>
      </c>
      <c r="B64" s="137">
        <f t="shared" si="0"/>
        <v>2</v>
      </c>
      <c r="C64" s="115" t="str">
        <f t="shared" si="1"/>
        <v>June2005</v>
      </c>
      <c r="D64" s="115">
        <f t="shared" si="2"/>
        <v>38504</v>
      </c>
      <c r="E64" s="153">
        <v>108</v>
      </c>
      <c r="F64" s="154">
        <v>399</v>
      </c>
      <c r="G64" s="249"/>
      <c r="H64" s="175"/>
      <c r="I64" s="175"/>
      <c r="J64" s="175"/>
      <c r="K64" s="256"/>
      <c r="L64" s="175"/>
      <c r="M64" s="175"/>
      <c r="N64" s="175"/>
      <c r="O64" s="175"/>
      <c r="P64" s="175"/>
      <c r="Q64" s="175"/>
      <c r="R64" s="175"/>
      <c r="S64" s="175"/>
      <c r="T64" s="257"/>
      <c r="U64" s="129"/>
      <c r="V64" s="149">
        <v>42064</v>
      </c>
      <c r="W64" s="150">
        <f t="shared" si="3"/>
        <v>487</v>
      </c>
      <c r="X64" s="175">
        <f t="shared" si="4"/>
        <v>903</v>
      </c>
      <c r="Y64" s="175">
        <f t="shared" si="5"/>
        <v>810</v>
      </c>
      <c r="Z64" s="175" t="e">
        <f t="shared" si="6"/>
        <v>#N/A</v>
      </c>
      <c r="AA64" s="175" t="e">
        <f t="shared" si="7"/>
        <v>#N/A</v>
      </c>
      <c r="AB64" s="175" t="e">
        <f t="shared" si="8"/>
        <v>#N/A</v>
      </c>
      <c r="AC64" s="175">
        <f t="shared" si="9"/>
        <v>7155</v>
      </c>
      <c r="AD64" s="175">
        <f t="shared" si="10"/>
        <v>9711</v>
      </c>
      <c r="AE64" s="175">
        <f t="shared" si="11"/>
        <v>3796</v>
      </c>
      <c r="AF64" s="175">
        <f t="shared" si="12"/>
        <v>675</v>
      </c>
      <c r="AG64" s="175">
        <f t="shared" si="13"/>
        <v>847</v>
      </c>
      <c r="AH64" s="175" t="e">
        <f t="shared" si="14"/>
        <v>#N/A</v>
      </c>
      <c r="AI64" s="175" t="e">
        <f t="shared" si="15"/>
        <v>#N/A</v>
      </c>
      <c r="AJ64" s="175" t="e">
        <f t="shared" si="16"/>
        <v>#N/A</v>
      </c>
      <c r="AK64" s="175" t="e">
        <f t="shared" si="17"/>
        <v>#N/A</v>
      </c>
      <c r="AL64" s="225" t="e">
        <f t="shared" si="18"/>
        <v>#N/A</v>
      </c>
    </row>
    <row r="65" spans="1:38" s="86" customFormat="1">
      <c r="A65" s="255">
        <v>38533</v>
      </c>
      <c r="B65" s="137">
        <f t="shared" si="0"/>
        <v>2</v>
      </c>
      <c r="C65" s="115" t="str">
        <f t="shared" si="1"/>
        <v>June2005</v>
      </c>
      <c r="D65" s="115">
        <f t="shared" si="2"/>
        <v>38504</v>
      </c>
      <c r="E65" s="153">
        <v>95</v>
      </c>
      <c r="F65" s="154">
        <v>438</v>
      </c>
      <c r="G65" s="249"/>
      <c r="H65" s="175"/>
      <c r="I65" s="175"/>
      <c r="J65" s="175"/>
      <c r="K65" s="256"/>
      <c r="L65" s="175"/>
      <c r="M65" s="175"/>
      <c r="N65" s="175"/>
      <c r="O65" s="175"/>
      <c r="P65" s="175"/>
      <c r="Q65" s="175"/>
      <c r="R65" s="175"/>
      <c r="S65" s="175"/>
      <c r="T65" s="257"/>
      <c r="U65" s="129"/>
      <c r="V65" s="149">
        <v>42156</v>
      </c>
      <c r="W65" s="150">
        <f t="shared" si="3"/>
        <v>471</v>
      </c>
      <c r="X65" s="175">
        <f t="shared" si="4"/>
        <v>1037</v>
      </c>
      <c r="Y65" s="175">
        <f t="shared" si="5"/>
        <v>609</v>
      </c>
      <c r="Z65" s="175" t="e">
        <f t="shared" si="6"/>
        <v>#N/A</v>
      </c>
      <c r="AA65" s="175" t="e">
        <f t="shared" si="7"/>
        <v>#N/A</v>
      </c>
      <c r="AB65" s="175" t="e">
        <f t="shared" si="8"/>
        <v>#N/A</v>
      </c>
      <c r="AC65" s="175">
        <f t="shared" si="9"/>
        <v>6977</v>
      </c>
      <c r="AD65" s="175">
        <f t="shared" si="10"/>
        <v>9856</v>
      </c>
      <c r="AE65" s="175">
        <f t="shared" si="11"/>
        <v>3858</v>
      </c>
      <c r="AF65" s="175">
        <f t="shared" si="12"/>
        <v>650</v>
      </c>
      <c r="AG65" s="175">
        <f t="shared" si="13"/>
        <v>858</v>
      </c>
      <c r="AH65" s="175" t="e">
        <f t="shared" si="14"/>
        <v>#N/A</v>
      </c>
      <c r="AI65" s="175" t="e">
        <f t="shared" si="15"/>
        <v>#N/A</v>
      </c>
      <c r="AJ65" s="175" t="e">
        <f t="shared" si="16"/>
        <v>#N/A</v>
      </c>
      <c r="AK65" s="175" t="e">
        <f t="shared" si="17"/>
        <v>#N/A</v>
      </c>
      <c r="AL65" s="225" t="e">
        <f t="shared" si="18"/>
        <v>#N/A</v>
      </c>
    </row>
    <row r="66" spans="1:38" s="86" customFormat="1">
      <c r="A66" s="255">
        <v>38564</v>
      </c>
      <c r="B66" s="137">
        <f t="shared" si="0"/>
        <v>3</v>
      </c>
      <c r="C66" s="115" t="str">
        <f t="shared" si="1"/>
        <v>Sep2005</v>
      </c>
      <c r="D66" s="115">
        <f t="shared" si="2"/>
        <v>38596</v>
      </c>
      <c r="E66" s="153">
        <v>109</v>
      </c>
      <c r="F66" s="154">
        <v>365</v>
      </c>
      <c r="G66" s="249"/>
      <c r="H66" s="175"/>
      <c r="I66" s="175"/>
      <c r="J66" s="175"/>
      <c r="K66" s="256"/>
      <c r="L66" s="175"/>
      <c r="M66" s="175"/>
      <c r="N66" s="175"/>
      <c r="O66" s="175"/>
      <c r="P66" s="175"/>
      <c r="Q66" s="175"/>
      <c r="R66" s="175"/>
      <c r="S66" s="175"/>
      <c r="T66" s="257"/>
      <c r="U66" s="129"/>
      <c r="V66" s="149">
        <v>42248</v>
      </c>
      <c r="W66" s="150">
        <f t="shared" si="3"/>
        <v>496</v>
      </c>
      <c r="X66" s="175">
        <f t="shared" si="4"/>
        <v>1084</v>
      </c>
      <c r="Y66" s="175">
        <f t="shared" si="5"/>
        <v>650</v>
      </c>
      <c r="Z66" s="175" t="e">
        <f t="shared" si="6"/>
        <v>#N/A</v>
      </c>
      <c r="AA66" s="175" t="e">
        <f t="shared" si="7"/>
        <v>#N/A</v>
      </c>
      <c r="AB66" s="175" t="e">
        <f t="shared" si="8"/>
        <v>#N/A</v>
      </c>
      <c r="AC66" s="175">
        <f t="shared" si="9"/>
        <v>6934</v>
      </c>
      <c r="AD66" s="175">
        <f t="shared" si="10"/>
        <v>10165</v>
      </c>
      <c r="AE66" s="175">
        <f t="shared" si="11"/>
        <v>3645</v>
      </c>
      <c r="AF66" s="175">
        <f t="shared" si="12"/>
        <v>642</v>
      </c>
      <c r="AG66" s="175">
        <f t="shared" si="13"/>
        <v>888</v>
      </c>
      <c r="AH66" s="175" t="e">
        <f t="shared" si="14"/>
        <v>#N/A</v>
      </c>
      <c r="AI66" s="175" t="e">
        <f t="shared" si="15"/>
        <v>#N/A</v>
      </c>
      <c r="AJ66" s="175" t="e">
        <f t="shared" si="16"/>
        <v>#N/A</v>
      </c>
      <c r="AK66" s="175" t="e">
        <f t="shared" si="17"/>
        <v>#N/A</v>
      </c>
      <c r="AL66" s="225" t="e">
        <f t="shared" si="18"/>
        <v>#N/A</v>
      </c>
    </row>
    <row r="67" spans="1:38" s="86" customFormat="1">
      <c r="A67" s="255">
        <v>38595</v>
      </c>
      <c r="B67" s="137">
        <f t="shared" si="0"/>
        <v>3</v>
      </c>
      <c r="C67" s="115" t="str">
        <f t="shared" si="1"/>
        <v>Sep2005</v>
      </c>
      <c r="D67" s="115">
        <f t="shared" si="2"/>
        <v>38596</v>
      </c>
      <c r="E67" s="153">
        <v>122</v>
      </c>
      <c r="F67" s="154">
        <v>465</v>
      </c>
      <c r="G67" s="249"/>
      <c r="H67" s="175"/>
      <c r="I67" s="175"/>
      <c r="J67" s="175"/>
      <c r="K67" s="256"/>
      <c r="L67" s="175"/>
      <c r="M67" s="175"/>
      <c r="N67" s="175"/>
      <c r="O67" s="175"/>
      <c r="P67" s="175"/>
      <c r="Q67" s="175"/>
      <c r="R67" s="175"/>
      <c r="S67" s="175"/>
      <c r="T67" s="257"/>
      <c r="U67" s="129"/>
      <c r="V67" s="149">
        <v>42339</v>
      </c>
      <c r="W67" s="150">
        <f t="shared" si="3"/>
        <v>430</v>
      </c>
      <c r="X67" s="175">
        <f t="shared" si="4"/>
        <v>1136</v>
      </c>
      <c r="Y67" s="175">
        <f t="shared" si="5"/>
        <v>731</v>
      </c>
      <c r="Z67" s="175" t="e">
        <f t="shared" si="6"/>
        <v>#N/A</v>
      </c>
      <c r="AA67" s="175" t="e">
        <f t="shared" si="7"/>
        <v>#N/A</v>
      </c>
      <c r="AB67" s="175" t="e">
        <f t="shared" si="8"/>
        <v>#N/A</v>
      </c>
      <c r="AC67" s="175">
        <f t="shared" si="9"/>
        <v>6752</v>
      </c>
      <c r="AD67" s="175">
        <f t="shared" si="10"/>
        <v>10528</v>
      </c>
      <c r="AE67" s="175">
        <f t="shared" si="11"/>
        <v>3618</v>
      </c>
      <c r="AF67" s="175">
        <f t="shared" si="12"/>
        <v>648</v>
      </c>
      <c r="AG67" s="175">
        <f t="shared" si="13"/>
        <v>904</v>
      </c>
      <c r="AH67" s="175" t="e">
        <f t="shared" si="14"/>
        <v>#N/A</v>
      </c>
      <c r="AI67" s="175" t="e">
        <f t="shared" si="15"/>
        <v>#N/A</v>
      </c>
      <c r="AJ67" s="175" t="e">
        <f t="shared" si="16"/>
        <v>#N/A</v>
      </c>
      <c r="AK67" s="175" t="e">
        <f t="shared" si="17"/>
        <v>#N/A</v>
      </c>
      <c r="AL67" s="225" t="e">
        <f t="shared" si="18"/>
        <v>#N/A</v>
      </c>
    </row>
    <row r="68" spans="1:38" s="86" customFormat="1">
      <c r="A68" s="255">
        <v>38625</v>
      </c>
      <c r="B68" s="137">
        <f t="shared" si="0"/>
        <v>3</v>
      </c>
      <c r="C68" s="115" t="str">
        <f t="shared" si="1"/>
        <v>Sep2005</v>
      </c>
      <c r="D68" s="115">
        <f t="shared" si="2"/>
        <v>38596</v>
      </c>
      <c r="E68" s="153">
        <v>72</v>
      </c>
      <c r="F68" s="154">
        <v>358</v>
      </c>
      <c r="G68" s="249"/>
      <c r="H68" s="175"/>
      <c r="I68" s="175"/>
      <c r="J68" s="175"/>
      <c r="K68" s="256"/>
      <c r="L68" s="175"/>
      <c r="M68" s="175"/>
      <c r="N68" s="175"/>
      <c r="O68" s="175"/>
      <c r="P68" s="175"/>
      <c r="Q68" s="175"/>
      <c r="R68" s="175"/>
      <c r="S68" s="175"/>
      <c r="T68" s="257"/>
      <c r="U68" s="129"/>
      <c r="V68" s="149">
        <v>42430</v>
      </c>
      <c r="W68" s="150">
        <f t="shared" si="3"/>
        <v>411</v>
      </c>
      <c r="X68" s="175">
        <f t="shared" si="4"/>
        <v>942</v>
      </c>
      <c r="Y68" s="175">
        <f t="shared" si="5"/>
        <v>773</v>
      </c>
      <c r="Z68" s="175" t="e">
        <f t="shared" si="6"/>
        <v>#N/A</v>
      </c>
      <c r="AA68" s="175" t="e">
        <f t="shared" si="7"/>
        <v>#N/A</v>
      </c>
      <c r="AB68" s="175" t="e">
        <f t="shared" si="8"/>
        <v>#N/A</v>
      </c>
      <c r="AC68" s="175">
        <f t="shared" si="9"/>
        <v>6797</v>
      </c>
      <c r="AD68" s="175">
        <f t="shared" si="10"/>
        <v>10965</v>
      </c>
      <c r="AE68" s="175">
        <f t="shared" si="11"/>
        <v>3960</v>
      </c>
      <c r="AF68" s="175">
        <f t="shared" si="12"/>
        <v>632</v>
      </c>
      <c r="AG68" s="175">
        <f t="shared" si="13"/>
        <v>912</v>
      </c>
      <c r="AH68" s="175" t="e">
        <f t="shared" si="14"/>
        <v>#N/A</v>
      </c>
      <c r="AI68" s="175" t="e">
        <f t="shared" si="15"/>
        <v>#N/A</v>
      </c>
      <c r="AJ68" s="175" t="e">
        <f t="shared" si="16"/>
        <v>#N/A</v>
      </c>
      <c r="AK68" s="175" t="e">
        <f t="shared" si="17"/>
        <v>#N/A</v>
      </c>
      <c r="AL68" s="225" t="e">
        <f t="shared" si="18"/>
        <v>#N/A</v>
      </c>
    </row>
    <row r="69" spans="1:38" s="86" customFormat="1">
      <c r="A69" s="255">
        <v>38656</v>
      </c>
      <c r="B69" s="137">
        <f t="shared" ref="B69:B132" si="19">MONTH(MONTH(A69)&amp;0)</f>
        <v>4</v>
      </c>
      <c r="C69" s="115" t="str">
        <f t="shared" ref="C69:C132" si="20">IF(B69=4,"dec",IF(B69=1,"Mar", IF(B69=2,"June",IF(B69=3,"Sep",""))))&amp;YEAR(A69)</f>
        <v>dec2005</v>
      </c>
      <c r="D69" s="115">
        <f t="shared" ref="D69:D132" si="21">DATEVALUE(C69)</f>
        <v>38687</v>
      </c>
      <c r="E69" s="153">
        <v>108</v>
      </c>
      <c r="F69" s="154">
        <v>358</v>
      </c>
      <c r="G69" s="249"/>
      <c r="H69" s="175"/>
      <c r="I69" s="175"/>
      <c r="J69" s="175"/>
      <c r="K69" s="256"/>
      <c r="L69" s="175"/>
      <c r="M69" s="175"/>
      <c r="N69" s="175"/>
      <c r="O69" s="175"/>
      <c r="P69" s="175"/>
      <c r="Q69" s="175"/>
      <c r="R69" s="175"/>
      <c r="S69" s="175"/>
      <c r="T69" s="257"/>
      <c r="U69" s="129"/>
      <c r="V69" s="149">
        <v>42522</v>
      </c>
      <c r="W69" s="150">
        <f t="shared" si="3"/>
        <v>457</v>
      </c>
      <c r="X69" s="175">
        <f t="shared" si="4"/>
        <v>1190</v>
      </c>
      <c r="Y69" s="175">
        <f t="shared" si="5"/>
        <v>754</v>
      </c>
      <c r="Z69" s="175" t="e">
        <f t="shared" si="6"/>
        <v>#N/A</v>
      </c>
      <c r="AA69" s="175" t="e">
        <f t="shared" si="7"/>
        <v>#N/A</v>
      </c>
      <c r="AB69" s="175" t="e">
        <f t="shared" si="8"/>
        <v>#N/A</v>
      </c>
      <c r="AC69" s="175">
        <f t="shared" si="9"/>
        <v>6755</v>
      </c>
      <c r="AD69" s="175">
        <f t="shared" si="10"/>
        <v>11313</v>
      </c>
      <c r="AE69" s="175">
        <f t="shared" si="11"/>
        <v>4051</v>
      </c>
      <c r="AF69" s="175">
        <f t="shared" si="12"/>
        <v>658</v>
      </c>
      <c r="AG69" s="175">
        <f t="shared" si="13"/>
        <v>917</v>
      </c>
      <c r="AH69" s="175" t="e">
        <f t="shared" si="14"/>
        <v>#N/A</v>
      </c>
      <c r="AI69" s="175" t="e">
        <f t="shared" si="15"/>
        <v>#N/A</v>
      </c>
      <c r="AJ69" s="175" t="e">
        <f t="shared" si="16"/>
        <v>#N/A</v>
      </c>
      <c r="AK69" s="175" t="e">
        <f t="shared" si="17"/>
        <v>#N/A</v>
      </c>
      <c r="AL69" s="225" t="e">
        <f t="shared" si="18"/>
        <v>#N/A</v>
      </c>
    </row>
    <row r="70" spans="1:38" s="86" customFormat="1">
      <c r="A70" s="255">
        <v>38686</v>
      </c>
      <c r="B70" s="137">
        <f t="shared" si="19"/>
        <v>4</v>
      </c>
      <c r="C70" s="115" t="str">
        <f t="shared" si="20"/>
        <v>dec2005</v>
      </c>
      <c r="D70" s="115">
        <f t="shared" si="21"/>
        <v>38687</v>
      </c>
      <c r="E70" s="153">
        <v>109</v>
      </c>
      <c r="F70" s="154">
        <v>441</v>
      </c>
      <c r="G70" s="249"/>
      <c r="H70" s="175"/>
      <c r="I70" s="175"/>
      <c r="J70" s="175"/>
      <c r="K70" s="256"/>
      <c r="L70" s="175"/>
      <c r="M70" s="175"/>
      <c r="N70" s="175"/>
      <c r="O70" s="175"/>
      <c r="P70" s="175"/>
      <c r="Q70" s="175"/>
      <c r="R70" s="175"/>
      <c r="S70" s="175"/>
      <c r="T70" s="257"/>
      <c r="U70" s="129"/>
      <c r="V70" s="149">
        <v>42614</v>
      </c>
      <c r="W70" s="150">
        <f t="shared" ref="W70:W109" si="22">IF(SUMIF($D$5:$D$317,V70,$E$5:$E$317)=0,NA(),SUMIF($D$5:$D$317,V70,$E$5:$E$317))</f>
        <v>427</v>
      </c>
      <c r="X70" s="175">
        <f t="shared" ref="X70:X109" si="23">IF(SUMIF($D$5:$D$317,V70,$F$5:$F$317)=0,NA(),SUMIF($D$5:$D$317,V70,$F$5:$F$317))</f>
        <v>1270</v>
      </c>
      <c r="Y70" s="175">
        <f t="shared" ref="Y70:Y109" si="24">IF(SUMIF($D$5:$D$317,V70,$G$5:$G$317)=0,NA(),SUMIF($D$5:$D$317,V70,$G$5:$G$317))</f>
        <v>762</v>
      </c>
      <c r="Z70" s="175" t="e">
        <f t="shared" ref="Z70:Z109" si="25">IF(SUMIF($D$5:$D$317,V70,$H$5:$H$317)=0,NA(),SUMIF($D$5:$D$317,V70,$H$5:$H$317))</f>
        <v>#N/A</v>
      </c>
      <c r="AA70" s="175" t="e">
        <f t="shared" ref="AA70:AA109" si="26">IF(SUMIF($D$5:$D$317,V70,$I$5:$I$317)=0,NA(),SUMIF($D$5:$D$317,V70,$I$5:$I$317))</f>
        <v>#N/A</v>
      </c>
      <c r="AB70" s="175" t="e">
        <f t="shared" ref="AB70:AB109" si="27">IF(SUMIF($D$5:$D$317,V70,$J$5:$J$317)=0,NA(),SUMIF($D$5:$D$317,V70,$J$5:$JI$317))</f>
        <v>#N/A</v>
      </c>
      <c r="AC70" s="175">
        <f t="shared" ref="AC70:AC109" si="28">IF(SUMIF($D$5:$D$317,V70,$K$5:$K$317)=0,NA(),SUMIF($D$5:$D$317,V70,$K$5:$K$317))</f>
        <v>6799</v>
      </c>
      <c r="AD70" s="175">
        <f t="shared" ref="AD70:AD109" si="29">IF(SUMIF($D$5:$D$317,V70,$L$5:$L$317)=0,NA(),SUMIF($D$5:$D$317,V70,$L$5:$L$317))</f>
        <v>11847</v>
      </c>
      <c r="AE70" s="175">
        <f t="shared" ref="AE70:AE109" si="30">IF(SUMIF($D$5:$D$317,V70,$M$5:$M$317)=0,NA(),SUMIF($D$5:$D$317,V70,$M$5:$M$317))</f>
        <v>3918</v>
      </c>
      <c r="AF70" s="175">
        <f t="shared" ref="AF70:AF109" si="31">IF(SUMIF($D$5:$D$317,V70,$N$5:$N$317)=0,NA(),SUMIF($D$5:$D$317,V70,$N$5:$N$317))</f>
        <v>647</v>
      </c>
      <c r="AG70" s="175">
        <f t="shared" ref="AG70:AG109" si="32">IF(SUMIF($D$5:$D$317,V70,$O$5:$O$317)=0,NA(),SUMIF($D$5:$D$317,V70,$O$5:$O$317))</f>
        <v>931</v>
      </c>
      <c r="AH70" s="175" t="e">
        <f t="shared" ref="AH70:AH109" si="33">IF(SUMIF($D$5:$D$317,V70,$P$5:$P$317)=0,NA(),SUMIF($D$5:$D$317,V70,$P$5:$P$317))</f>
        <v>#N/A</v>
      </c>
      <c r="AI70" s="175" t="e">
        <f t="shared" ref="AI70:AI109" si="34">IF(SUMIF($D$5:$D$317,V70,$Q$5:$Q$317)=0,NA(),SUMIF($D$5:$D$317,V70,$Q$5:$Q$317))</f>
        <v>#N/A</v>
      </c>
      <c r="AJ70" s="175" t="e">
        <f t="shared" ref="AJ70:AJ109" si="35">IF(SUMIF($D$5:$D$317,V70,$R$5:$R$317)=0,NA(),SUMIF($D$5:$D$317,V70,$R$5:$R$317))</f>
        <v>#N/A</v>
      </c>
      <c r="AK70" s="175" t="e">
        <f t="shared" ref="AK70:AK109" si="36">IF(SUMIF($D$5:$D$317,V70,$S$5:$S$317)=0,NA(),SUMIF($D$5:$D$317,V70,$S$5:$S$317))</f>
        <v>#N/A</v>
      </c>
      <c r="AL70" s="225" t="e">
        <f t="shared" ref="AL70:AL109" si="37">IF(SUMIF($D$5:$D$317,V70,$T$5:$T$317)=0,NA(),SUMIF($D$5:$D$317,V70,$T$5:$T$317))</f>
        <v>#N/A</v>
      </c>
    </row>
    <row r="71" spans="1:38" s="86" customFormat="1">
      <c r="A71" s="255">
        <v>38717</v>
      </c>
      <c r="B71" s="137">
        <f t="shared" si="19"/>
        <v>4</v>
      </c>
      <c r="C71" s="115" t="str">
        <f t="shared" si="20"/>
        <v>dec2005</v>
      </c>
      <c r="D71" s="115">
        <f t="shared" si="21"/>
        <v>38687</v>
      </c>
      <c r="E71" s="153">
        <v>84</v>
      </c>
      <c r="F71" s="154">
        <v>463</v>
      </c>
      <c r="G71" s="249"/>
      <c r="H71" s="175"/>
      <c r="I71" s="175"/>
      <c r="J71" s="175"/>
      <c r="K71" s="256"/>
      <c r="L71" s="175"/>
      <c r="M71" s="175"/>
      <c r="N71" s="175"/>
      <c r="O71" s="175"/>
      <c r="P71" s="175"/>
      <c r="Q71" s="175"/>
      <c r="R71" s="175"/>
      <c r="S71" s="175"/>
      <c r="T71" s="257"/>
      <c r="U71" s="129"/>
      <c r="V71" s="149">
        <v>42705</v>
      </c>
      <c r="W71" s="150">
        <f t="shared" si="22"/>
        <v>434</v>
      </c>
      <c r="X71" s="175">
        <f t="shared" si="23"/>
        <v>1317</v>
      </c>
      <c r="Y71" s="175">
        <f t="shared" si="24"/>
        <v>833</v>
      </c>
      <c r="Z71" s="175">
        <f t="shared" si="25"/>
        <v>487.0225096154403</v>
      </c>
      <c r="AA71" s="175">
        <f t="shared" si="26"/>
        <v>1411.1551778597593</v>
      </c>
      <c r="AB71" s="175">
        <f t="shared" si="27"/>
        <v>756.33652226702179</v>
      </c>
      <c r="AC71" s="175">
        <f t="shared" si="28"/>
        <v>6689</v>
      </c>
      <c r="AD71" s="175">
        <f t="shared" si="29"/>
        <v>12394</v>
      </c>
      <c r="AE71" s="175">
        <f t="shared" si="30"/>
        <v>4079</v>
      </c>
      <c r="AF71" s="175">
        <f t="shared" si="31"/>
        <v>653</v>
      </c>
      <c r="AG71" s="175">
        <f t="shared" si="32"/>
        <v>953</v>
      </c>
      <c r="AH71" s="175">
        <f t="shared" si="33"/>
        <v>6849</v>
      </c>
      <c r="AI71" s="175">
        <f t="shared" si="34"/>
        <v>12415</v>
      </c>
      <c r="AJ71" s="175">
        <f t="shared" si="35"/>
        <v>3833</v>
      </c>
      <c r="AK71" s="175">
        <f t="shared" si="36"/>
        <v>680.25</v>
      </c>
      <c r="AL71" s="225">
        <f t="shared" si="37"/>
        <v>947</v>
      </c>
    </row>
    <row r="72" spans="1:38" s="86" customFormat="1">
      <c r="A72" s="255">
        <v>38748</v>
      </c>
      <c r="B72" s="137">
        <f t="shared" si="19"/>
        <v>1</v>
      </c>
      <c r="C72" s="115" t="str">
        <f t="shared" si="20"/>
        <v>Mar2006</v>
      </c>
      <c r="D72" s="115">
        <f t="shared" si="21"/>
        <v>38777</v>
      </c>
      <c r="E72" s="153">
        <v>100</v>
      </c>
      <c r="F72" s="154">
        <v>354</v>
      </c>
      <c r="G72" s="249"/>
      <c r="H72" s="175"/>
      <c r="I72" s="175"/>
      <c r="J72" s="175"/>
      <c r="K72" s="256"/>
      <c r="L72" s="175"/>
      <c r="M72" s="175"/>
      <c r="N72" s="175"/>
      <c r="O72" s="175"/>
      <c r="P72" s="175"/>
      <c r="Q72" s="175"/>
      <c r="R72" s="175"/>
      <c r="S72" s="175"/>
      <c r="T72" s="257"/>
      <c r="U72" s="129"/>
      <c r="V72" s="149">
        <v>42795</v>
      </c>
      <c r="W72" s="150" t="e">
        <f t="shared" si="22"/>
        <v>#N/A</v>
      </c>
      <c r="X72" s="175" t="e">
        <f t="shared" si="23"/>
        <v>#N/A</v>
      </c>
      <c r="Y72" s="175" t="e">
        <f t="shared" si="24"/>
        <v>#N/A</v>
      </c>
      <c r="Z72" s="175">
        <f t="shared" si="25"/>
        <v>480.32515164540092</v>
      </c>
      <c r="AA72" s="175">
        <f t="shared" si="26"/>
        <v>1272.6354037802375</v>
      </c>
      <c r="AB72" s="175">
        <f t="shared" si="27"/>
        <v>762.86080296074567</v>
      </c>
      <c r="AC72" s="175" t="e">
        <f t="shared" si="28"/>
        <v>#N/A</v>
      </c>
      <c r="AD72" s="175" t="e">
        <f t="shared" si="29"/>
        <v>#N/A</v>
      </c>
      <c r="AE72" s="175" t="e">
        <f t="shared" si="30"/>
        <v>#N/A</v>
      </c>
      <c r="AF72" s="175" t="e">
        <f t="shared" si="31"/>
        <v>#N/A</v>
      </c>
      <c r="AG72" s="175" t="e">
        <f t="shared" si="32"/>
        <v>#N/A</v>
      </c>
      <c r="AH72" s="175">
        <f t="shared" si="33"/>
        <v>6962</v>
      </c>
      <c r="AI72" s="175">
        <f t="shared" si="34"/>
        <v>12900</v>
      </c>
      <c r="AJ72" s="175">
        <f t="shared" si="35"/>
        <v>3943</v>
      </c>
      <c r="AK72" s="175">
        <f t="shared" si="36"/>
        <v>691</v>
      </c>
      <c r="AL72" s="225">
        <f t="shared" si="37"/>
        <v>957</v>
      </c>
    </row>
    <row r="73" spans="1:38" s="86" customFormat="1">
      <c r="A73" s="255">
        <v>38776</v>
      </c>
      <c r="B73" s="137">
        <f t="shared" si="19"/>
        <v>1</v>
      </c>
      <c r="C73" s="115" t="str">
        <f t="shared" si="20"/>
        <v>Mar2006</v>
      </c>
      <c r="D73" s="115">
        <f t="shared" si="21"/>
        <v>38777</v>
      </c>
      <c r="E73" s="153">
        <v>118</v>
      </c>
      <c r="F73" s="154">
        <v>364</v>
      </c>
      <c r="G73" s="249"/>
      <c r="H73" s="175"/>
      <c r="I73" s="175"/>
      <c r="J73" s="175"/>
      <c r="K73" s="256"/>
      <c r="L73" s="175"/>
      <c r="M73" s="175"/>
      <c r="N73" s="175"/>
      <c r="O73" s="175"/>
      <c r="P73" s="175"/>
      <c r="Q73" s="175"/>
      <c r="R73" s="175"/>
      <c r="S73" s="175"/>
      <c r="T73" s="257"/>
      <c r="U73" s="129"/>
      <c r="V73" s="149">
        <v>42887</v>
      </c>
      <c r="W73" s="150" t="e">
        <f t="shared" si="22"/>
        <v>#N/A</v>
      </c>
      <c r="X73" s="175" t="e">
        <f t="shared" si="23"/>
        <v>#N/A</v>
      </c>
      <c r="Y73" s="175" t="e">
        <f t="shared" si="24"/>
        <v>#N/A</v>
      </c>
      <c r="Z73" s="175">
        <f t="shared" si="25"/>
        <v>482.99055686586547</v>
      </c>
      <c r="AA73" s="175">
        <f t="shared" si="26"/>
        <v>1356.0446379830382</v>
      </c>
      <c r="AB73" s="175">
        <f t="shared" si="27"/>
        <v>701.53036929413895</v>
      </c>
      <c r="AC73" s="175" t="e">
        <f t="shared" si="28"/>
        <v>#N/A</v>
      </c>
      <c r="AD73" s="175" t="e">
        <f t="shared" si="29"/>
        <v>#N/A</v>
      </c>
      <c r="AE73" s="175" t="e">
        <f t="shared" si="30"/>
        <v>#N/A</v>
      </c>
      <c r="AF73" s="175" t="e">
        <f t="shared" si="31"/>
        <v>#N/A</v>
      </c>
      <c r="AG73" s="175" t="e">
        <f t="shared" si="32"/>
        <v>#N/A</v>
      </c>
      <c r="AH73" s="175">
        <f t="shared" si="33"/>
        <v>7000</v>
      </c>
      <c r="AI73" s="175">
        <f t="shared" si="34"/>
        <v>13341</v>
      </c>
      <c r="AJ73" s="175">
        <f t="shared" si="35"/>
        <v>4048</v>
      </c>
      <c r="AK73" s="175">
        <f t="shared" si="36"/>
        <v>695.75</v>
      </c>
      <c r="AL73" s="225">
        <f t="shared" si="37"/>
        <v>963</v>
      </c>
    </row>
    <row r="74" spans="1:38" s="86" customFormat="1">
      <c r="A74" s="255">
        <v>38807</v>
      </c>
      <c r="B74" s="137">
        <f t="shared" si="19"/>
        <v>1</v>
      </c>
      <c r="C74" s="115" t="str">
        <f t="shared" si="20"/>
        <v>Mar2006</v>
      </c>
      <c r="D74" s="115">
        <f t="shared" si="21"/>
        <v>38777</v>
      </c>
      <c r="E74" s="153">
        <v>102</v>
      </c>
      <c r="F74" s="154">
        <v>449</v>
      </c>
      <c r="G74" s="249"/>
      <c r="H74" s="175"/>
      <c r="I74" s="175"/>
      <c r="J74" s="175"/>
      <c r="K74" s="256"/>
      <c r="L74" s="175"/>
      <c r="M74" s="175"/>
      <c r="N74" s="175"/>
      <c r="O74" s="175"/>
      <c r="P74" s="175"/>
      <c r="Q74" s="175"/>
      <c r="R74" s="175"/>
      <c r="S74" s="175"/>
      <c r="T74" s="257"/>
      <c r="U74" s="129"/>
      <c r="V74" s="149">
        <v>42979</v>
      </c>
      <c r="W74" s="150" t="e">
        <f t="shared" si="22"/>
        <v>#N/A</v>
      </c>
      <c r="X74" s="175" t="e">
        <f t="shared" si="23"/>
        <v>#N/A</v>
      </c>
      <c r="Y74" s="175" t="e">
        <f t="shared" si="24"/>
        <v>#N/A</v>
      </c>
      <c r="Z74" s="175">
        <f t="shared" si="25"/>
        <v>488.80655784899147</v>
      </c>
      <c r="AA74" s="175">
        <f t="shared" si="26"/>
        <v>1382.4153196810696</v>
      </c>
      <c r="AB74" s="175">
        <f t="shared" si="27"/>
        <v>712.87487169349436</v>
      </c>
      <c r="AC74" s="175" t="e">
        <f t="shared" si="28"/>
        <v>#N/A</v>
      </c>
      <c r="AD74" s="175" t="e">
        <f t="shared" si="29"/>
        <v>#N/A</v>
      </c>
      <c r="AE74" s="175" t="e">
        <f t="shared" si="30"/>
        <v>#N/A</v>
      </c>
      <c r="AF74" s="175" t="e">
        <f t="shared" si="31"/>
        <v>#N/A</v>
      </c>
      <c r="AG74" s="175" t="e">
        <f t="shared" si="32"/>
        <v>#N/A</v>
      </c>
      <c r="AH74" s="175">
        <f t="shared" si="33"/>
        <v>7057</v>
      </c>
      <c r="AI74" s="175">
        <f t="shared" si="34"/>
        <v>13634</v>
      </c>
      <c r="AJ74" s="175">
        <f t="shared" si="35"/>
        <v>3965</v>
      </c>
      <c r="AK74" s="175">
        <f t="shared" si="36"/>
        <v>698.5</v>
      </c>
      <c r="AL74" s="225">
        <f t="shared" si="37"/>
        <v>976</v>
      </c>
    </row>
    <row r="75" spans="1:38" s="86" customFormat="1">
      <c r="A75" s="255">
        <v>38837</v>
      </c>
      <c r="B75" s="137">
        <f t="shared" si="19"/>
        <v>2</v>
      </c>
      <c r="C75" s="115" t="str">
        <f t="shared" si="20"/>
        <v>June2006</v>
      </c>
      <c r="D75" s="115">
        <f t="shared" si="21"/>
        <v>38869</v>
      </c>
      <c r="E75" s="153">
        <v>99</v>
      </c>
      <c r="F75" s="154">
        <v>365</v>
      </c>
      <c r="G75" s="249"/>
      <c r="H75" s="175"/>
      <c r="I75" s="175"/>
      <c r="J75" s="175"/>
      <c r="K75" s="256"/>
      <c r="L75" s="175"/>
      <c r="M75" s="175"/>
      <c r="N75" s="175"/>
      <c r="O75" s="175"/>
      <c r="P75" s="175"/>
      <c r="Q75" s="175"/>
      <c r="R75" s="175"/>
      <c r="S75" s="175"/>
      <c r="T75" s="257"/>
      <c r="U75" s="129"/>
      <c r="V75" s="149">
        <v>43070</v>
      </c>
      <c r="W75" s="150" t="e">
        <f t="shared" si="22"/>
        <v>#N/A</v>
      </c>
      <c r="X75" s="175" t="e">
        <f t="shared" si="23"/>
        <v>#N/A</v>
      </c>
      <c r="Y75" s="175" t="e">
        <f t="shared" si="24"/>
        <v>#N/A</v>
      </c>
      <c r="Z75" s="175">
        <f t="shared" si="25"/>
        <v>482.47593558452678</v>
      </c>
      <c r="AA75" s="175">
        <f t="shared" si="26"/>
        <v>1418.1074580718664</v>
      </c>
      <c r="AB75" s="175">
        <f t="shared" si="27"/>
        <v>745.25712935998229</v>
      </c>
      <c r="AC75" s="175" t="e">
        <f t="shared" si="28"/>
        <v>#N/A</v>
      </c>
      <c r="AD75" s="175" t="e">
        <f t="shared" si="29"/>
        <v>#N/A</v>
      </c>
      <c r="AE75" s="175" t="e">
        <f t="shared" si="30"/>
        <v>#N/A</v>
      </c>
      <c r="AF75" s="175" t="e">
        <f t="shared" si="31"/>
        <v>#N/A</v>
      </c>
      <c r="AG75" s="175" t="e">
        <f t="shared" si="32"/>
        <v>#N/A</v>
      </c>
      <c r="AH75" s="175">
        <f t="shared" si="33"/>
        <v>7139</v>
      </c>
      <c r="AI75" s="175">
        <f t="shared" si="34"/>
        <v>13586</v>
      </c>
      <c r="AJ75" s="175">
        <f t="shared" si="35"/>
        <v>3927</v>
      </c>
      <c r="AK75" s="175">
        <f t="shared" si="36"/>
        <v>706.25</v>
      </c>
      <c r="AL75" s="225">
        <f t="shared" si="37"/>
        <v>981</v>
      </c>
    </row>
    <row r="76" spans="1:38" s="86" customFormat="1">
      <c r="A76" s="255">
        <v>38868</v>
      </c>
      <c r="B76" s="137">
        <f t="shared" si="19"/>
        <v>2</v>
      </c>
      <c r="C76" s="115" t="str">
        <f t="shared" si="20"/>
        <v>June2006</v>
      </c>
      <c r="D76" s="115">
        <f t="shared" si="21"/>
        <v>38869</v>
      </c>
      <c r="E76" s="153">
        <v>125</v>
      </c>
      <c r="F76" s="154">
        <v>481</v>
      </c>
      <c r="G76" s="249"/>
      <c r="H76" s="175"/>
      <c r="I76" s="175"/>
      <c r="J76" s="175"/>
      <c r="K76" s="256"/>
      <c r="L76" s="175"/>
      <c r="M76" s="175"/>
      <c r="N76" s="175"/>
      <c r="O76" s="175"/>
      <c r="P76" s="175"/>
      <c r="Q76" s="175"/>
      <c r="R76" s="175"/>
      <c r="S76" s="175"/>
      <c r="T76" s="257"/>
      <c r="U76" s="129"/>
      <c r="V76" s="149">
        <v>43160</v>
      </c>
      <c r="W76" s="150" t="e">
        <f t="shared" si="22"/>
        <v>#N/A</v>
      </c>
      <c r="X76" s="175" t="e">
        <f t="shared" si="23"/>
        <v>#N/A</v>
      </c>
      <c r="Y76" s="175" t="e">
        <f t="shared" si="24"/>
        <v>#N/A</v>
      </c>
      <c r="Z76" s="175">
        <f t="shared" si="25"/>
        <v>500.19082970782449</v>
      </c>
      <c r="AA76" s="175">
        <f t="shared" si="26"/>
        <v>1317.987830618079</v>
      </c>
      <c r="AB76" s="175">
        <f t="shared" si="27"/>
        <v>775.47544000206221</v>
      </c>
      <c r="AC76" s="175" t="e">
        <f t="shared" si="28"/>
        <v>#N/A</v>
      </c>
      <c r="AD76" s="175" t="e">
        <f t="shared" si="29"/>
        <v>#N/A</v>
      </c>
      <c r="AE76" s="175" t="e">
        <f t="shared" si="30"/>
        <v>#N/A</v>
      </c>
      <c r="AF76" s="175" t="e">
        <f t="shared" si="31"/>
        <v>#N/A</v>
      </c>
      <c r="AG76" s="175" t="e">
        <f t="shared" si="32"/>
        <v>#N/A</v>
      </c>
      <c r="AH76" s="175">
        <f t="shared" si="33"/>
        <v>7178</v>
      </c>
      <c r="AI76" s="175">
        <f t="shared" si="34"/>
        <v>13640</v>
      </c>
      <c r="AJ76" s="175">
        <f t="shared" si="35"/>
        <v>4071</v>
      </c>
      <c r="AK76" s="175">
        <f t="shared" si="36"/>
        <v>708</v>
      </c>
      <c r="AL76" s="225">
        <f t="shared" si="37"/>
        <v>973</v>
      </c>
    </row>
    <row r="77" spans="1:38" s="86" customFormat="1">
      <c r="A77" s="255">
        <v>38898</v>
      </c>
      <c r="B77" s="137">
        <f t="shared" si="19"/>
        <v>2</v>
      </c>
      <c r="C77" s="115" t="str">
        <f t="shared" si="20"/>
        <v>June2006</v>
      </c>
      <c r="D77" s="115">
        <f t="shared" si="21"/>
        <v>38869</v>
      </c>
      <c r="E77" s="153">
        <v>104</v>
      </c>
      <c r="F77" s="154">
        <v>376</v>
      </c>
      <c r="G77" s="249"/>
      <c r="H77" s="175"/>
      <c r="I77" s="175"/>
      <c r="J77" s="175"/>
      <c r="K77" s="256"/>
      <c r="L77" s="175"/>
      <c r="M77" s="175"/>
      <c r="N77" s="175"/>
      <c r="O77" s="175"/>
      <c r="P77" s="175"/>
      <c r="Q77" s="175"/>
      <c r="R77" s="175"/>
      <c r="S77" s="175"/>
      <c r="T77" s="257"/>
      <c r="U77" s="129"/>
      <c r="V77" s="149">
        <v>43252</v>
      </c>
      <c r="W77" s="150" t="e">
        <f t="shared" si="22"/>
        <v>#N/A</v>
      </c>
      <c r="X77" s="175" t="e">
        <f t="shared" si="23"/>
        <v>#N/A</v>
      </c>
      <c r="Y77" s="175" t="e">
        <f t="shared" si="24"/>
        <v>#N/A</v>
      </c>
      <c r="Z77" s="175">
        <f t="shared" si="25"/>
        <v>508.91683807816776</v>
      </c>
      <c r="AA77" s="175">
        <f t="shared" si="26"/>
        <v>1427.1406214455496</v>
      </c>
      <c r="AB77" s="175">
        <f t="shared" si="27"/>
        <v>713.60788033249571</v>
      </c>
      <c r="AC77" s="175" t="e">
        <f t="shared" si="28"/>
        <v>#N/A</v>
      </c>
      <c r="AD77" s="175" t="e">
        <f t="shared" si="29"/>
        <v>#N/A</v>
      </c>
      <c r="AE77" s="175" t="e">
        <f t="shared" si="30"/>
        <v>#N/A</v>
      </c>
      <c r="AF77" s="175" t="e">
        <f t="shared" si="31"/>
        <v>#N/A</v>
      </c>
      <c r="AG77" s="175" t="e">
        <f t="shared" si="32"/>
        <v>#N/A</v>
      </c>
      <c r="AH77" s="175">
        <f t="shared" si="33"/>
        <v>7288</v>
      </c>
      <c r="AI77" s="175">
        <f t="shared" si="34"/>
        <v>13801</v>
      </c>
      <c r="AJ77" s="175">
        <f t="shared" si="35"/>
        <v>4134</v>
      </c>
      <c r="AK77" s="175">
        <f t="shared" si="36"/>
        <v>712.75</v>
      </c>
      <c r="AL77" s="225">
        <f t="shared" si="37"/>
        <v>978</v>
      </c>
    </row>
    <row r="78" spans="1:38" s="86" customFormat="1">
      <c r="A78" s="255">
        <v>38929</v>
      </c>
      <c r="B78" s="137">
        <f t="shared" si="19"/>
        <v>3</v>
      </c>
      <c r="C78" s="115" t="str">
        <f t="shared" si="20"/>
        <v>Sep2006</v>
      </c>
      <c r="D78" s="115">
        <f t="shared" si="21"/>
        <v>38961</v>
      </c>
      <c r="E78" s="153">
        <v>153</v>
      </c>
      <c r="F78" s="154">
        <v>416</v>
      </c>
      <c r="G78" s="249"/>
      <c r="H78" s="175"/>
      <c r="I78" s="175"/>
      <c r="J78" s="175"/>
      <c r="K78" s="256"/>
      <c r="L78" s="175"/>
      <c r="M78" s="175"/>
      <c r="N78" s="175"/>
      <c r="O78" s="175"/>
      <c r="P78" s="175"/>
      <c r="Q78" s="175"/>
      <c r="R78" s="175"/>
      <c r="S78" s="175"/>
      <c r="T78" s="257"/>
      <c r="U78" s="129"/>
      <c r="V78" s="149">
        <v>43344</v>
      </c>
      <c r="W78" s="150" t="e">
        <f t="shared" si="22"/>
        <v>#N/A</v>
      </c>
      <c r="X78" s="175" t="e">
        <f t="shared" si="23"/>
        <v>#N/A</v>
      </c>
      <c r="Y78" s="175" t="e">
        <f t="shared" si="24"/>
        <v>#N/A</v>
      </c>
      <c r="Z78" s="175">
        <f t="shared" si="25"/>
        <v>524.83046076062726</v>
      </c>
      <c r="AA78" s="175">
        <f t="shared" si="26"/>
        <v>1428.1596753739313</v>
      </c>
      <c r="AB78" s="175">
        <f t="shared" si="27"/>
        <v>715.04403294527083</v>
      </c>
      <c r="AC78" s="175" t="e">
        <f t="shared" si="28"/>
        <v>#N/A</v>
      </c>
      <c r="AD78" s="175" t="e">
        <f t="shared" si="29"/>
        <v>#N/A</v>
      </c>
      <c r="AE78" s="175" t="e">
        <f t="shared" si="30"/>
        <v>#N/A</v>
      </c>
      <c r="AF78" s="175" t="e">
        <f t="shared" si="31"/>
        <v>#N/A</v>
      </c>
      <c r="AG78" s="175" t="e">
        <f t="shared" si="32"/>
        <v>#N/A</v>
      </c>
      <c r="AH78" s="175">
        <f t="shared" si="33"/>
        <v>7384</v>
      </c>
      <c r="AI78" s="175">
        <f t="shared" si="34"/>
        <v>14059</v>
      </c>
      <c r="AJ78" s="175">
        <f t="shared" si="35"/>
        <v>3961</v>
      </c>
      <c r="AK78" s="175">
        <f t="shared" si="36"/>
        <v>722.5</v>
      </c>
      <c r="AL78" s="225">
        <f t="shared" si="37"/>
        <v>983</v>
      </c>
    </row>
    <row r="79" spans="1:38" s="86" customFormat="1">
      <c r="A79" s="255">
        <v>38960</v>
      </c>
      <c r="B79" s="137">
        <f t="shared" si="19"/>
        <v>3</v>
      </c>
      <c r="C79" s="115" t="str">
        <f t="shared" si="20"/>
        <v>Sep2006</v>
      </c>
      <c r="D79" s="115">
        <f t="shared" si="21"/>
        <v>38961</v>
      </c>
      <c r="E79" s="153">
        <v>155</v>
      </c>
      <c r="F79" s="154">
        <v>420</v>
      </c>
      <c r="G79" s="249"/>
      <c r="H79" s="175"/>
      <c r="I79" s="175"/>
      <c r="J79" s="175"/>
      <c r="K79" s="256"/>
      <c r="L79" s="175"/>
      <c r="M79" s="175"/>
      <c r="N79" s="175"/>
      <c r="O79" s="175"/>
      <c r="P79" s="175"/>
      <c r="Q79" s="175"/>
      <c r="R79" s="175"/>
      <c r="S79" s="175"/>
      <c r="T79" s="257"/>
      <c r="U79" s="129"/>
      <c r="V79" s="149">
        <v>43435</v>
      </c>
      <c r="W79" s="150" t="e">
        <f t="shared" si="22"/>
        <v>#N/A</v>
      </c>
      <c r="X79" s="175" t="e">
        <f t="shared" si="23"/>
        <v>#N/A</v>
      </c>
      <c r="Y79" s="175" t="e">
        <f t="shared" si="24"/>
        <v>#N/A</v>
      </c>
      <c r="Z79" s="175">
        <f t="shared" si="25"/>
        <v>512.38161567357474</v>
      </c>
      <c r="AA79" s="175">
        <f t="shared" si="26"/>
        <v>1466.1920716409782</v>
      </c>
      <c r="AB79" s="175">
        <f t="shared" si="27"/>
        <v>753.47243944435149</v>
      </c>
      <c r="AC79" s="175" t="e">
        <f t="shared" si="28"/>
        <v>#N/A</v>
      </c>
      <c r="AD79" s="175" t="e">
        <f t="shared" si="29"/>
        <v>#N/A</v>
      </c>
      <c r="AE79" s="175" t="e">
        <f t="shared" si="30"/>
        <v>#N/A</v>
      </c>
      <c r="AF79" s="175" t="e">
        <f t="shared" si="31"/>
        <v>#N/A</v>
      </c>
      <c r="AG79" s="175" t="e">
        <f t="shared" si="32"/>
        <v>#N/A</v>
      </c>
      <c r="AH79" s="175">
        <f t="shared" si="33"/>
        <v>7476</v>
      </c>
      <c r="AI79" s="175">
        <f t="shared" si="34"/>
        <v>14119</v>
      </c>
      <c r="AJ79" s="175">
        <f t="shared" si="35"/>
        <v>3900</v>
      </c>
      <c r="AK79" s="175">
        <f t="shared" si="36"/>
        <v>735.25</v>
      </c>
      <c r="AL79" s="225">
        <f t="shared" si="37"/>
        <v>986</v>
      </c>
    </row>
    <row r="80" spans="1:38" s="86" customFormat="1">
      <c r="A80" s="255">
        <v>38990</v>
      </c>
      <c r="B80" s="137">
        <f t="shared" si="19"/>
        <v>3</v>
      </c>
      <c r="C80" s="115" t="str">
        <f t="shared" si="20"/>
        <v>Sep2006</v>
      </c>
      <c r="D80" s="115">
        <f t="shared" si="21"/>
        <v>38961</v>
      </c>
      <c r="E80" s="153">
        <v>108</v>
      </c>
      <c r="F80" s="154">
        <v>372</v>
      </c>
      <c r="G80" s="249"/>
      <c r="H80" s="175"/>
      <c r="I80" s="175"/>
      <c r="J80" s="175"/>
      <c r="K80" s="256"/>
      <c r="L80" s="175"/>
      <c r="M80" s="175"/>
      <c r="N80" s="175"/>
      <c r="O80" s="175"/>
      <c r="P80" s="175"/>
      <c r="Q80" s="175"/>
      <c r="R80" s="175"/>
      <c r="S80" s="175"/>
      <c r="T80" s="257"/>
      <c r="U80" s="129"/>
      <c r="V80" s="149">
        <v>43525</v>
      </c>
      <c r="W80" s="150" t="e">
        <f t="shared" si="22"/>
        <v>#N/A</v>
      </c>
      <c r="X80" s="175" t="e">
        <f t="shared" si="23"/>
        <v>#N/A</v>
      </c>
      <c r="Y80" s="175" t="e">
        <f t="shared" si="24"/>
        <v>#N/A</v>
      </c>
      <c r="Z80" s="175">
        <f t="shared" si="25"/>
        <v>522.35075120077818</v>
      </c>
      <c r="AA80" s="175">
        <f t="shared" si="26"/>
        <v>1337.666650924848</v>
      </c>
      <c r="AB80" s="175">
        <f t="shared" si="27"/>
        <v>781.2400727009483</v>
      </c>
      <c r="AC80" s="175" t="e">
        <f t="shared" si="28"/>
        <v>#N/A</v>
      </c>
      <c r="AD80" s="175" t="e">
        <f t="shared" si="29"/>
        <v>#N/A</v>
      </c>
      <c r="AE80" s="175" t="e">
        <f t="shared" si="30"/>
        <v>#N/A</v>
      </c>
      <c r="AF80" s="175" t="e">
        <f t="shared" si="31"/>
        <v>#N/A</v>
      </c>
      <c r="AG80" s="175" t="e">
        <f t="shared" si="32"/>
        <v>#N/A</v>
      </c>
      <c r="AH80" s="175">
        <f t="shared" si="33"/>
        <v>7561</v>
      </c>
      <c r="AI80" s="175">
        <f t="shared" si="34"/>
        <v>14106</v>
      </c>
      <c r="AJ80" s="175">
        <f t="shared" si="35"/>
        <v>4060</v>
      </c>
      <c r="AK80" s="175">
        <f t="shared" si="36"/>
        <v>752</v>
      </c>
      <c r="AL80" s="225">
        <f t="shared" si="37"/>
        <v>990</v>
      </c>
    </row>
    <row r="81" spans="1:38" s="86" customFormat="1">
      <c r="A81" s="255">
        <v>39021</v>
      </c>
      <c r="B81" s="137">
        <f t="shared" si="19"/>
        <v>4</v>
      </c>
      <c r="C81" s="115" t="str">
        <f t="shared" si="20"/>
        <v>dec2006</v>
      </c>
      <c r="D81" s="115">
        <f t="shared" si="21"/>
        <v>39052</v>
      </c>
      <c r="E81" s="153">
        <v>135</v>
      </c>
      <c r="F81" s="154">
        <v>413</v>
      </c>
      <c r="G81" s="249"/>
      <c r="H81" s="175"/>
      <c r="I81" s="175"/>
      <c r="J81" s="175"/>
      <c r="K81" s="256"/>
      <c r="L81" s="175"/>
      <c r="M81" s="175"/>
      <c r="N81" s="175"/>
      <c r="O81" s="175"/>
      <c r="P81" s="175"/>
      <c r="Q81" s="175"/>
      <c r="R81" s="175"/>
      <c r="S81" s="175"/>
      <c r="T81" s="257"/>
      <c r="U81" s="129"/>
      <c r="V81" s="149">
        <v>43617</v>
      </c>
      <c r="W81" s="150" t="e">
        <f t="shared" si="22"/>
        <v>#N/A</v>
      </c>
      <c r="X81" s="175" t="e">
        <f t="shared" si="23"/>
        <v>#N/A</v>
      </c>
      <c r="Y81" s="175" t="e">
        <f t="shared" si="24"/>
        <v>#N/A</v>
      </c>
      <c r="Z81" s="175">
        <f t="shared" si="25"/>
        <v>506.67750295730275</v>
      </c>
      <c r="AA81" s="175">
        <f t="shared" si="26"/>
        <v>1423.370687517702</v>
      </c>
      <c r="AB81" s="175">
        <f t="shared" si="27"/>
        <v>720.35774221554129</v>
      </c>
      <c r="AC81" s="175" t="e">
        <f t="shared" si="28"/>
        <v>#N/A</v>
      </c>
      <c r="AD81" s="175" t="e">
        <f t="shared" si="29"/>
        <v>#N/A</v>
      </c>
      <c r="AE81" s="175" t="e">
        <f t="shared" si="30"/>
        <v>#N/A</v>
      </c>
      <c r="AF81" s="175" t="e">
        <f t="shared" si="31"/>
        <v>#N/A</v>
      </c>
      <c r="AG81" s="175" t="e">
        <f t="shared" si="32"/>
        <v>#N/A</v>
      </c>
      <c r="AH81" s="175">
        <f t="shared" si="33"/>
        <v>7661</v>
      </c>
      <c r="AI81" s="175">
        <f t="shared" si="34"/>
        <v>14085</v>
      </c>
      <c r="AJ81" s="175">
        <f t="shared" si="35"/>
        <v>4145</v>
      </c>
      <c r="AK81" s="175">
        <f t="shared" si="36"/>
        <v>758.75</v>
      </c>
      <c r="AL81" s="225">
        <f t="shared" si="37"/>
        <v>996</v>
      </c>
    </row>
    <row r="82" spans="1:38" s="86" customFormat="1">
      <c r="A82" s="255">
        <v>39051</v>
      </c>
      <c r="B82" s="137">
        <f t="shared" si="19"/>
        <v>4</v>
      </c>
      <c r="C82" s="115" t="str">
        <f t="shared" si="20"/>
        <v>dec2006</v>
      </c>
      <c r="D82" s="115">
        <f t="shared" si="21"/>
        <v>39052</v>
      </c>
      <c r="E82" s="153">
        <v>126</v>
      </c>
      <c r="F82" s="154">
        <v>440</v>
      </c>
      <c r="G82" s="249"/>
      <c r="H82" s="175"/>
      <c r="I82" s="175"/>
      <c r="J82" s="175"/>
      <c r="K82" s="256"/>
      <c r="L82" s="175"/>
      <c r="M82" s="175"/>
      <c r="N82" s="175"/>
      <c r="O82" s="175"/>
      <c r="P82" s="175"/>
      <c r="Q82" s="175"/>
      <c r="R82" s="175"/>
      <c r="S82" s="175"/>
      <c r="T82" s="257"/>
      <c r="U82" s="129"/>
      <c r="V82" s="149">
        <v>43709</v>
      </c>
      <c r="W82" s="150" t="e">
        <f t="shared" si="22"/>
        <v>#N/A</v>
      </c>
      <c r="X82" s="175" t="e">
        <f t="shared" si="23"/>
        <v>#N/A</v>
      </c>
      <c r="Y82" s="175" t="e">
        <f t="shared" si="24"/>
        <v>#N/A</v>
      </c>
      <c r="Z82" s="175">
        <f t="shared" si="25"/>
        <v>525.12381413050525</v>
      </c>
      <c r="AA82" s="175">
        <f t="shared" si="26"/>
        <v>1461.0252023121168</v>
      </c>
      <c r="AB82" s="175">
        <f t="shared" si="27"/>
        <v>722.93304275370792</v>
      </c>
      <c r="AC82" s="175" t="e">
        <f t="shared" si="28"/>
        <v>#N/A</v>
      </c>
      <c r="AD82" s="175" t="e">
        <f t="shared" si="29"/>
        <v>#N/A</v>
      </c>
      <c r="AE82" s="175" t="e">
        <f t="shared" si="30"/>
        <v>#N/A</v>
      </c>
      <c r="AF82" s="175" t="e">
        <f t="shared" si="31"/>
        <v>#N/A</v>
      </c>
      <c r="AG82" s="175" t="e">
        <f t="shared" si="32"/>
        <v>#N/A</v>
      </c>
      <c r="AH82" s="175">
        <f t="shared" si="33"/>
        <v>7678</v>
      </c>
      <c r="AI82" s="175">
        <f t="shared" si="34"/>
        <v>14279</v>
      </c>
      <c r="AJ82" s="175">
        <f t="shared" si="35"/>
        <v>3998</v>
      </c>
      <c r="AK82" s="175">
        <f t="shared" si="36"/>
        <v>770.5</v>
      </c>
      <c r="AL82" s="225">
        <f t="shared" si="37"/>
        <v>999</v>
      </c>
    </row>
    <row r="83" spans="1:38">
      <c r="A83" s="255">
        <v>39082</v>
      </c>
      <c r="B83" s="137">
        <f t="shared" si="19"/>
        <v>4</v>
      </c>
      <c r="C83" s="115" t="str">
        <f t="shared" si="20"/>
        <v>dec2006</v>
      </c>
      <c r="D83" s="115">
        <f t="shared" si="21"/>
        <v>39052</v>
      </c>
      <c r="E83" s="153">
        <v>95</v>
      </c>
      <c r="F83" s="154">
        <v>431</v>
      </c>
      <c r="I83" s="175"/>
      <c r="J83" s="175"/>
      <c r="K83" s="256"/>
      <c r="L83" s="175"/>
      <c r="M83" s="175"/>
      <c r="N83" s="175"/>
      <c r="O83" s="175"/>
      <c r="P83" s="175"/>
      <c r="Q83" s="175"/>
      <c r="R83" s="175"/>
      <c r="S83" s="175"/>
      <c r="T83" s="257"/>
      <c r="V83" s="149">
        <v>43800</v>
      </c>
      <c r="W83" s="150" t="e">
        <f t="shared" si="22"/>
        <v>#N/A</v>
      </c>
      <c r="X83" s="175" t="e">
        <f t="shared" si="23"/>
        <v>#N/A</v>
      </c>
      <c r="Y83" s="175" t="e">
        <f t="shared" si="24"/>
        <v>#N/A</v>
      </c>
      <c r="Z83" s="175">
        <f t="shared" si="25"/>
        <v>505.56629003075454</v>
      </c>
      <c r="AA83" s="175">
        <f t="shared" si="26"/>
        <v>1469.8460032282901</v>
      </c>
      <c r="AB83" s="175">
        <f t="shared" si="27"/>
        <v>761.99666275619961</v>
      </c>
      <c r="AC83" s="175" t="e">
        <f t="shared" si="28"/>
        <v>#N/A</v>
      </c>
      <c r="AD83" s="175" t="e">
        <f t="shared" si="29"/>
        <v>#N/A</v>
      </c>
      <c r="AE83" s="175" t="e">
        <f t="shared" si="30"/>
        <v>#N/A</v>
      </c>
      <c r="AF83" s="175" t="e">
        <f t="shared" si="31"/>
        <v>#N/A</v>
      </c>
      <c r="AG83" s="175" t="e">
        <f t="shared" si="32"/>
        <v>#N/A</v>
      </c>
      <c r="AH83" s="175">
        <f t="shared" si="33"/>
        <v>7658</v>
      </c>
      <c r="AI83" s="175">
        <f t="shared" si="34"/>
        <v>14257</v>
      </c>
      <c r="AJ83" s="175">
        <f t="shared" si="35"/>
        <v>3952</v>
      </c>
      <c r="AK83" s="175">
        <f t="shared" si="36"/>
        <v>791.25</v>
      </c>
      <c r="AL83" s="225">
        <f t="shared" si="37"/>
        <v>1014</v>
      </c>
    </row>
    <row r="84" spans="1:38">
      <c r="A84" s="255">
        <v>39113</v>
      </c>
      <c r="B84" s="137">
        <f t="shared" si="19"/>
        <v>1</v>
      </c>
      <c r="C84" s="115" t="str">
        <f t="shared" si="20"/>
        <v>Mar2007</v>
      </c>
      <c r="D84" s="115">
        <f t="shared" si="21"/>
        <v>39142</v>
      </c>
      <c r="E84" s="153">
        <v>130</v>
      </c>
      <c r="F84" s="154">
        <v>384</v>
      </c>
      <c r="I84" s="175"/>
      <c r="J84" s="175"/>
      <c r="K84" s="256"/>
      <c r="L84" s="175"/>
      <c r="M84" s="175"/>
      <c r="N84" s="175"/>
      <c r="O84" s="175"/>
      <c r="P84" s="175"/>
      <c r="Q84" s="175"/>
      <c r="R84" s="175"/>
      <c r="S84" s="175"/>
      <c r="T84" s="257"/>
      <c r="V84" s="149">
        <v>43891</v>
      </c>
      <c r="W84" s="150" t="e">
        <f t="shared" si="22"/>
        <v>#N/A</v>
      </c>
      <c r="X84" s="175" t="e">
        <f t="shared" si="23"/>
        <v>#N/A</v>
      </c>
      <c r="Y84" s="175" t="e">
        <f t="shared" si="24"/>
        <v>#N/A</v>
      </c>
      <c r="Z84" s="175">
        <f t="shared" si="25"/>
        <v>503.90662799259712</v>
      </c>
      <c r="AA84" s="175">
        <f t="shared" si="26"/>
        <v>1344.2965489099529</v>
      </c>
      <c r="AB84" s="175">
        <f t="shared" si="27"/>
        <v>791.7134118675549</v>
      </c>
      <c r="AC84" s="175" t="e">
        <f t="shared" si="28"/>
        <v>#N/A</v>
      </c>
      <c r="AD84" s="175" t="e">
        <f t="shared" si="29"/>
        <v>#N/A</v>
      </c>
      <c r="AE84" s="175" t="e">
        <f t="shared" si="30"/>
        <v>#N/A</v>
      </c>
      <c r="AF84" s="175" t="e">
        <f t="shared" si="31"/>
        <v>#N/A</v>
      </c>
      <c r="AG84" s="175" t="e">
        <f t="shared" si="32"/>
        <v>#N/A</v>
      </c>
      <c r="AH84" s="175">
        <f t="shared" si="33"/>
        <v>7605</v>
      </c>
      <c r="AI84" s="175">
        <f t="shared" si="34"/>
        <v>14204</v>
      </c>
      <c r="AJ84" s="175">
        <f t="shared" si="35"/>
        <v>4093</v>
      </c>
      <c r="AK84" s="175">
        <f t="shared" si="36"/>
        <v>791</v>
      </c>
      <c r="AL84" s="225">
        <f t="shared" si="37"/>
        <v>1025</v>
      </c>
    </row>
    <row r="85" spans="1:38">
      <c r="A85" s="255">
        <v>39141</v>
      </c>
      <c r="B85" s="137">
        <f t="shared" si="19"/>
        <v>1</v>
      </c>
      <c r="C85" s="115" t="str">
        <f t="shared" si="20"/>
        <v>Mar2007</v>
      </c>
      <c r="D85" s="115">
        <f t="shared" si="21"/>
        <v>39142</v>
      </c>
      <c r="E85" s="153">
        <v>113</v>
      </c>
      <c r="F85" s="154">
        <v>365</v>
      </c>
      <c r="I85" s="175"/>
      <c r="J85" s="175"/>
      <c r="K85" s="256"/>
      <c r="L85" s="175"/>
      <c r="M85" s="175"/>
      <c r="N85" s="175"/>
      <c r="O85" s="175"/>
      <c r="P85" s="175"/>
      <c r="Q85" s="175"/>
      <c r="R85" s="175"/>
      <c r="S85" s="175"/>
      <c r="T85" s="257"/>
      <c r="V85" s="149">
        <v>43983</v>
      </c>
      <c r="W85" s="150" t="e">
        <f t="shared" si="22"/>
        <v>#N/A</v>
      </c>
      <c r="X85" s="175" t="e">
        <f t="shared" si="23"/>
        <v>#N/A</v>
      </c>
      <c r="Y85" s="175" t="e">
        <f t="shared" si="24"/>
        <v>#N/A</v>
      </c>
      <c r="Z85" s="175">
        <f t="shared" si="25"/>
        <v>499.10862516226325</v>
      </c>
      <c r="AA85" s="175">
        <f t="shared" si="26"/>
        <v>1429.3321418158746</v>
      </c>
      <c r="AB85" s="175">
        <f t="shared" si="27"/>
        <v>730.50592829951279</v>
      </c>
      <c r="AC85" s="175" t="e">
        <f t="shared" si="28"/>
        <v>#N/A</v>
      </c>
      <c r="AD85" s="175" t="e">
        <f t="shared" si="29"/>
        <v>#N/A</v>
      </c>
      <c r="AE85" s="175" t="e">
        <f t="shared" si="30"/>
        <v>#N/A</v>
      </c>
      <c r="AF85" s="175" t="e">
        <f t="shared" si="31"/>
        <v>#N/A</v>
      </c>
      <c r="AG85" s="175" t="e">
        <f t="shared" si="32"/>
        <v>#N/A</v>
      </c>
      <c r="AH85" s="175">
        <f t="shared" si="33"/>
        <v>7578</v>
      </c>
      <c r="AI85" s="175">
        <f t="shared" si="34"/>
        <v>14145</v>
      </c>
      <c r="AJ85" s="175">
        <f t="shared" si="35"/>
        <v>4182</v>
      </c>
      <c r="AK85" s="175">
        <f t="shared" si="36"/>
        <v>798.75</v>
      </c>
      <c r="AL85" s="225">
        <f t="shared" si="37"/>
        <v>1037</v>
      </c>
    </row>
    <row r="86" spans="1:38">
      <c r="A86" s="255">
        <v>39172</v>
      </c>
      <c r="B86" s="137">
        <f t="shared" si="19"/>
        <v>1</v>
      </c>
      <c r="C86" s="115" t="str">
        <f t="shared" si="20"/>
        <v>Mar2007</v>
      </c>
      <c r="D86" s="115">
        <f t="shared" si="21"/>
        <v>39142</v>
      </c>
      <c r="E86" s="153">
        <v>97</v>
      </c>
      <c r="F86" s="154">
        <v>360</v>
      </c>
      <c r="I86" s="175"/>
      <c r="J86" s="175"/>
      <c r="K86" s="256"/>
      <c r="L86" s="175"/>
      <c r="M86" s="175"/>
      <c r="N86" s="175"/>
      <c r="O86" s="175"/>
      <c r="P86" s="175"/>
      <c r="Q86" s="175"/>
      <c r="R86" s="175"/>
      <c r="S86" s="175"/>
      <c r="T86" s="257"/>
      <c r="V86" s="149">
        <v>44075</v>
      </c>
      <c r="W86" s="150" t="e">
        <f t="shared" si="22"/>
        <v>#N/A</v>
      </c>
      <c r="X86" s="175" t="e">
        <f t="shared" si="23"/>
        <v>#N/A</v>
      </c>
      <c r="Y86" s="175" t="e">
        <f t="shared" si="24"/>
        <v>#N/A</v>
      </c>
      <c r="Z86" s="175">
        <f t="shared" si="25"/>
        <v>516.76483905221687</v>
      </c>
      <c r="AA86" s="175">
        <f t="shared" si="26"/>
        <v>1465.4083442395031</v>
      </c>
      <c r="AB86" s="175">
        <f t="shared" si="27"/>
        <v>732.00487414625661</v>
      </c>
      <c r="AC86" s="175" t="e">
        <f t="shared" si="28"/>
        <v>#N/A</v>
      </c>
      <c r="AD86" s="175" t="e">
        <f t="shared" si="29"/>
        <v>#N/A</v>
      </c>
      <c r="AE86" s="175" t="e">
        <f t="shared" si="30"/>
        <v>#N/A</v>
      </c>
      <c r="AF86" s="175" t="e">
        <f t="shared" si="31"/>
        <v>#N/A</v>
      </c>
      <c r="AG86" s="175" t="e">
        <f t="shared" si="32"/>
        <v>#N/A</v>
      </c>
      <c r="AH86" s="175">
        <f t="shared" si="33"/>
        <v>7552</v>
      </c>
      <c r="AI86" s="175">
        <f t="shared" si="34"/>
        <v>14299</v>
      </c>
      <c r="AJ86" s="175">
        <f t="shared" si="35"/>
        <v>4067</v>
      </c>
      <c r="AK86" s="175">
        <f t="shared" si="36"/>
        <v>811.5</v>
      </c>
      <c r="AL86" s="225">
        <f t="shared" si="37"/>
        <v>1042</v>
      </c>
    </row>
    <row r="87" spans="1:38">
      <c r="A87" s="255">
        <v>39202</v>
      </c>
      <c r="B87" s="137">
        <f t="shared" si="19"/>
        <v>2</v>
      </c>
      <c r="C87" s="115" t="str">
        <f t="shared" si="20"/>
        <v>June2007</v>
      </c>
      <c r="D87" s="115">
        <f t="shared" si="21"/>
        <v>39234</v>
      </c>
      <c r="E87" s="153">
        <v>105</v>
      </c>
      <c r="F87" s="154">
        <v>397</v>
      </c>
      <c r="I87" s="175"/>
      <c r="J87" s="175"/>
      <c r="K87" s="256"/>
      <c r="L87" s="175"/>
      <c r="M87" s="175"/>
      <c r="N87" s="175"/>
      <c r="O87" s="175"/>
      <c r="P87" s="175"/>
      <c r="Q87" s="175"/>
      <c r="R87" s="175"/>
      <c r="S87" s="175"/>
      <c r="T87" s="257"/>
      <c r="V87" s="149">
        <v>44166</v>
      </c>
      <c r="W87" s="150" t="e">
        <f t="shared" si="22"/>
        <v>#N/A</v>
      </c>
      <c r="X87" s="175" t="e">
        <f t="shared" si="23"/>
        <v>#N/A</v>
      </c>
      <c r="Y87" s="175" t="e">
        <f t="shared" si="24"/>
        <v>#N/A</v>
      </c>
      <c r="Z87" s="175">
        <f t="shared" si="25"/>
        <v>496.7287105636359</v>
      </c>
      <c r="AA87" s="175">
        <f t="shared" si="26"/>
        <v>1488.251059036977</v>
      </c>
      <c r="AB87" s="175">
        <f t="shared" si="27"/>
        <v>770.19773290639614</v>
      </c>
      <c r="AC87" s="175" t="e">
        <f t="shared" si="28"/>
        <v>#N/A</v>
      </c>
      <c r="AD87" s="175" t="e">
        <f t="shared" si="29"/>
        <v>#N/A</v>
      </c>
      <c r="AE87" s="175" t="e">
        <f t="shared" si="30"/>
        <v>#N/A</v>
      </c>
      <c r="AF87" s="175" t="e">
        <f t="shared" si="31"/>
        <v>#N/A</v>
      </c>
      <c r="AG87" s="175" t="e">
        <f t="shared" si="32"/>
        <v>#N/A</v>
      </c>
      <c r="AH87" s="175">
        <f t="shared" si="33"/>
        <v>7512</v>
      </c>
      <c r="AI87" s="175">
        <f t="shared" si="34"/>
        <v>14300</v>
      </c>
      <c r="AJ87" s="175">
        <f t="shared" si="35"/>
        <v>4000</v>
      </c>
      <c r="AK87" s="175">
        <f t="shared" si="36"/>
        <v>836.25</v>
      </c>
      <c r="AL87" s="225">
        <f t="shared" si="37"/>
        <v>1051</v>
      </c>
    </row>
    <row r="88" spans="1:38">
      <c r="A88" s="255">
        <v>39233</v>
      </c>
      <c r="B88" s="137">
        <f t="shared" si="19"/>
        <v>2</v>
      </c>
      <c r="C88" s="115" t="str">
        <f t="shared" si="20"/>
        <v>June2007</v>
      </c>
      <c r="D88" s="115">
        <f t="shared" si="21"/>
        <v>39234</v>
      </c>
      <c r="E88" s="153">
        <v>127</v>
      </c>
      <c r="F88" s="154">
        <v>521</v>
      </c>
      <c r="I88" s="175"/>
      <c r="J88" s="175"/>
      <c r="K88" s="256"/>
      <c r="L88" s="175"/>
      <c r="M88" s="175"/>
      <c r="N88" s="175"/>
      <c r="O88" s="175"/>
      <c r="P88" s="175"/>
      <c r="Q88" s="175"/>
      <c r="R88" s="175"/>
      <c r="S88" s="175"/>
      <c r="T88" s="257"/>
      <c r="V88" s="149">
        <v>44256</v>
      </c>
      <c r="W88" s="150" t="e">
        <f t="shared" si="22"/>
        <v>#N/A</v>
      </c>
      <c r="X88" s="175" t="e">
        <f t="shared" si="23"/>
        <v>#N/A</v>
      </c>
      <c r="Y88" s="175" t="e">
        <f t="shared" si="24"/>
        <v>#N/A</v>
      </c>
      <c r="Z88" s="175">
        <f t="shared" si="25"/>
        <v>498.46148874317055</v>
      </c>
      <c r="AA88" s="175">
        <f t="shared" si="26"/>
        <v>1359.320777952513</v>
      </c>
      <c r="AB88" s="175">
        <f t="shared" si="27"/>
        <v>796.11370051725658</v>
      </c>
      <c r="AC88" s="175" t="e">
        <f t="shared" si="28"/>
        <v>#N/A</v>
      </c>
      <c r="AD88" s="175" t="e">
        <f t="shared" si="29"/>
        <v>#N/A</v>
      </c>
      <c r="AE88" s="175" t="e">
        <f t="shared" si="30"/>
        <v>#N/A</v>
      </c>
      <c r="AF88" s="175" t="e">
        <f t="shared" si="31"/>
        <v>#N/A</v>
      </c>
      <c r="AG88" s="175" t="e">
        <f t="shared" si="32"/>
        <v>#N/A</v>
      </c>
      <c r="AH88" s="175">
        <f t="shared" si="33"/>
        <v>7451</v>
      </c>
      <c r="AI88" s="175">
        <f t="shared" si="34"/>
        <v>14334</v>
      </c>
      <c r="AJ88" s="175">
        <f t="shared" si="35"/>
        <v>4147</v>
      </c>
      <c r="AK88" s="175">
        <f t="shared" si="36"/>
        <v>861</v>
      </c>
      <c r="AL88" s="225">
        <f t="shared" si="37"/>
        <v>1060</v>
      </c>
    </row>
    <row r="89" spans="1:38">
      <c r="A89" s="255">
        <v>39263</v>
      </c>
      <c r="B89" s="137">
        <f t="shared" si="19"/>
        <v>2</v>
      </c>
      <c r="C89" s="115" t="str">
        <f t="shared" si="20"/>
        <v>June2007</v>
      </c>
      <c r="D89" s="115">
        <f t="shared" si="21"/>
        <v>39234</v>
      </c>
      <c r="E89" s="153">
        <v>94</v>
      </c>
      <c r="F89" s="154">
        <v>367</v>
      </c>
      <c r="I89" s="175"/>
      <c r="J89" s="175"/>
      <c r="K89" s="256"/>
      <c r="L89" s="175"/>
      <c r="M89" s="175"/>
      <c r="N89" s="175"/>
      <c r="O89" s="175"/>
      <c r="P89" s="175"/>
      <c r="Q89" s="175"/>
      <c r="R89" s="175"/>
      <c r="S89" s="175"/>
      <c r="T89" s="257"/>
      <c r="V89" s="149">
        <v>44348</v>
      </c>
      <c r="W89" s="150" t="e">
        <f t="shared" si="22"/>
        <v>#N/A</v>
      </c>
      <c r="X89" s="175" t="e">
        <f t="shared" si="23"/>
        <v>#N/A</v>
      </c>
      <c r="Y89" s="175" t="e">
        <f t="shared" si="24"/>
        <v>#N/A</v>
      </c>
      <c r="Z89" s="175">
        <f t="shared" si="25"/>
        <v>486.30733730836465</v>
      </c>
      <c r="AA89" s="175">
        <f t="shared" si="26"/>
        <v>1442.1528207407271</v>
      </c>
      <c r="AB89" s="175">
        <f t="shared" si="27"/>
        <v>734.68824732007545</v>
      </c>
      <c r="AC89" s="175" t="e">
        <f t="shared" si="28"/>
        <v>#N/A</v>
      </c>
      <c r="AD89" s="175" t="e">
        <f t="shared" si="29"/>
        <v>#N/A</v>
      </c>
      <c r="AE89" s="175" t="e">
        <f t="shared" si="30"/>
        <v>#N/A</v>
      </c>
      <c r="AF89" s="175" t="e">
        <f t="shared" si="31"/>
        <v>#N/A</v>
      </c>
      <c r="AG89" s="175" t="e">
        <f t="shared" si="32"/>
        <v>#N/A</v>
      </c>
      <c r="AH89" s="175">
        <f t="shared" si="33"/>
        <v>7458</v>
      </c>
      <c r="AI89" s="175">
        <f t="shared" si="34"/>
        <v>14350</v>
      </c>
      <c r="AJ89" s="175">
        <f t="shared" si="35"/>
        <v>4234</v>
      </c>
      <c r="AK89" s="175">
        <f t="shared" si="36"/>
        <v>881.75</v>
      </c>
      <c r="AL89" s="225">
        <f t="shared" si="37"/>
        <v>1048</v>
      </c>
    </row>
    <row r="90" spans="1:38">
      <c r="A90" s="255">
        <v>39294</v>
      </c>
      <c r="B90" s="137">
        <f t="shared" si="19"/>
        <v>3</v>
      </c>
      <c r="C90" s="115" t="str">
        <f t="shared" si="20"/>
        <v>Sep2007</v>
      </c>
      <c r="D90" s="115">
        <f t="shared" si="21"/>
        <v>39326</v>
      </c>
      <c r="E90" s="153">
        <v>126</v>
      </c>
      <c r="F90" s="154">
        <v>448</v>
      </c>
      <c r="I90" s="175"/>
      <c r="J90" s="175"/>
      <c r="K90" s="256">
        <v>1597</v>
      </c>
      <c r="L90" s="175">
        <v>3706</v>
      </c>
      <c r="M90" s="175"/>
      <c r="N90" s="175">
        <v>91</v>
      </c>
      <c r="O90" s="175"/>
      <c r="P90" s="175"/>
      <c r="Q90" s="175"/>
      <c r="R90" s="175"/>
      <c r="S90" s="175"/>
      <c r="T90" s="257"/>
      <c r="V90" s="149">
        <v>44440</v>
      </c>
      <c r="W90" s="150" t="e">
        <f t="shared" si="22"/>
        <v>#N/A</v>
      </c>
      <c r="X90" s="175" t="e">
        <f t="shared" si="23"/>
        <v>#N/A</v>
      </c>
      <c r="Y90" s="175" t="e">
        <f t="shared" si="24"/>
        <v>#N/A</v>
      </c>
      <c r="Z90" s="175">
        <f t="shared" si="25"/>
        <v>510.62507856037348</v>
      </c>
      <c r="AA90" s="175">
        <f t="shared" si="26"/>
        <v>1477.3201425765815</v>
      </c>
      <c r="AB90" s="175">
        <f t="shared" si="27"/>
        <v>736.52932861681711</v>
      </c>
      <c r="AC90" s="175" t="e">
        <f t="shared" si="28"/>
        <v>#N/A</v>
      </c>
      <c r="AD90" s="175" t="e">
        <f t="shared" si="29"/>
        <v>#N/A</v>
      </c>
      <c r="AE90" s="175" t="e">
        <f t="shared" si="30"/>
        <v>#N/A</v>
      </c>
      <c r="AF90" s="175" t="e">
        <f t="shared" si="31"/>
        <v>#N/A</v>
      </c>
      <c r="AG90" s="175" t="e">
        <f t="shared" si="32"/>
        <v>#N/A</v>
      </c>
      <c r="AH90" s="175">
        <f t="shared" si="33"/>
        <v>7438</v>
      </c>
      <c r="AI90" s="175">
        <f t="shared" si="34"/>
        <v>14480</v>
      </c>
      <c r="AJ90" s="175">
        <f t="shared" si="35"/>
        <v>4076</v>
      </c>
      <c r="AK90" s="175">
        <f t="shared" si="36"/>
        <v>908.5</v>
      </c>
      <c r="AL90" s="225">
        <f t="shared" si="37"/>
        <v>1063</v>
      </c>
    </row>
    <row r="91" spans="1:38">
      <c r="A91" s="255">
        <v>39325</v>
      </c>
      <c r="B91" s="137">
        <f t="shared" si="19"/>
        <v>3</v>
      </c>
      <c r="C91" s="115" t="str">
        <f t="shared" si="20"/>
        <v>Sep2007</v>
      </c>
      <c r="D91" s="115">
        <f t="shared" si="21"/>
        <v>39326</v>
      </c>
      <c r="E91" s="153">
        <v>118</v>
      </c>
      <c r="F91" s="154">
        <v>474</v>
      </c>
      <c r="I91" s="175"/>
      <c r="J91" s="175"/>
      <c r="K91" s="256">
        <v>1588</v>
      </c>
      <c r="L91" s="175">
        <v>3730</v>
      </c>
      <c r="M91" s="175"/>
      <c r="N91" s="175">
        <v>96</v>
      </c>
      <c r="O91" s="175"/>
      <c r="P91" s="175"/>
      <c r="Q91" s="175"/>
      <c r="R91" s="175"/>
      <c r="S91" s="175"/>
      <c r="T91" s="257"/>
      <c r="V91" s="149">
        <v>44531</v>
      </c>
      <c r="W91" s="150" t="e">
        <f t="shared" si="22"/>
        <v>#N/A</v>
      </c>
      <c r="X91" s="175" t="e">
        <f t="shared" si="23"/>
        <v>#N/A</v>
      </c>
      <c r="Y91" s="175" t="e">
        <f t="shared" si="24"/>
        <v>#N/A</v>
      </c>
      <c r="Z91" s="175">
        <f t="shared" si="25"/>
        <v>493.43653196107027</v>
      </c>
      <c r="AA91" s="175">
        <f t="shared" si="26"/>
        <v>1490.298640159675</v>
      </c>
      <c r="AB91" s="175">
        <f t="shared" si="27"/>
        <v>774.66398170730849</v>
      </c>
      <c r="AC91" s="175" t="e">
        <f t="shared" si="28"/>
        <v>#N/A</v>
      </c>
      <c r="AD91" s="175" t="e">
        <f t="shared" si="29"/>
        <v>#N/A</v>
      </c>
      <c r="AE91" s="175" t="e">
        <f t="shared" si="30"/>
        <v>#N/A</v>
      </c>
      <c r="AF91" s="175" t="e">
        <f t="shared" si="31"/>
        <v>#N/A</v>
      </c>
      <c r="AG91" s="175" t="e">
        <f t="shared" si="32"/>
        <v>#N/A</v>
      </c>
      <c r="AH91" s="175">
        <f t="shared" si="33"/>
        <v>7409</v>
      </c>
      <c r="AI91" s="175">
        <f t="shared" si="34"/>
        <v>14454</v>
      </c>
      <c r="AJ91" s="175">
        <f t="shared" si="35"/>
        <v>4024</v>
      </c>
      <c r="AK91" s="175">
        <f t="shared" si="36"/>
        <v>937.25</v>
      </c>
      <c r="AL91" s="225">
        <f t="shared" si="37"/>
        <v>1080</v>
      </c>
    </row>
    <row r="92" spans="1:38">
      <c r="A92" s="255">
        <v>39355</v>
      </c>
      <c r="B92" s="137">
        <f t="shared" si="19"/>
        <v>3</v>
      </c>
      <c r="C92" s="115" t="str">
        <f t="shared" si="20"/>
        <v>Sep2007</v>
      </c>
      <c r="D92" s="115">
        <f t="shared" si="21"/>
        <v>39326</v>
      </c>
      <c r="E92" s="153">
        <v>90</v>
      </c>
      <c r="F92" s="154">
        <v>394</v>
      </c>
      <c r="I92" s="175"/>
      <c r="J92" s="175"/>
      <c r="K92" s="256">
        <v>1571</v>
      </c>
      <c r="L92" s="175">
        <v>3742</v>
      </c>
      <c r="M92" s="175"/>
      <c r="N92" s="175">
        <v>102</v>
      </c>
      <c r="O92" s="175"/>
      <c r="P92" s="175"/>
      <c r="Q92" s="175"/>
      <c r="R92" s="175"/>
      <c r="S92" s="175"/>
      <c r="T92" s="257"/>
      <c r="V92" s="149">
        <v>44621</v>
      </c>
      <c r="W92" s="150" t="e">
        <f t="shared" si="22"/>
        <v>#N/A</v>
      </c>
      <c r="X92" s="175" t="e">
        <f t="shared" si="23"/>
        <v>#N/A</v>
      </c>
      <c r="Y92" s="175" t="e">
        <f t="shared" si="24"/>
        <v>#N/A</v>
      </c>
      <c r="Z92" s="175">
        <f t="shared" si="25"/>
        <v>498.21818064070987</v>
      </c>
      <c r="AA92" s="175">
        <f t="shared" si="26"/>
        <v>1367.4752491990375</v>
      </c>
      <c r="AB92" s="175">
        <f t="shared" si="27"/>
        <v>801.51276904637427</v>
      </c>
      <c r="AC92" s="175" t="e">
        <f t="shared" si="28"/>
        <v>#N/A</v>
      </c>
      <c r="AD92" s="175" t="e">
        <f t="shared" si="29"/>
        <v>#N/A</v>
      </c>
      <c r="AE92" s="175" t="e">
        <f t="shared" si="30"/>
        <v>#N/A</v>
      </c>
      <c r="AF92" s="175" t="e">
        <f t="shared" si="31"/>
        <v>#N/A</v>
      </c>
      <c r="AG92" s="175" t="e">
        <f t="shared" si="32"/>
        <v>#N/A</v>
      </c>
      <c r="AH92" s="175">
        <f t="shared" si="33"/>
        <v>7369</v>
      </c>
      <c r="AI92" s="175">
        <f t="shared" si="34"/>
        <v>14413</v>
      </c>
      <c r="AJ92" s="175">
        <f t="shared" si="35"/>
        <v>4172</v>
      </c>
      <c r="AK92" s="175">
        <f t="shared" si="36"/>
        <v>940</v>
      </c>
      <c r="AL92" s="225">
        <f t="shared" si="37"/>
        <v>1099</v>
      </c>
    </row>
    <row r="93" spans="1:38">
      <c r="A93" s="255">
        <v>39386</v>
      </c>
      <c r="B93" s="137">
        <f t="shared" si="19"/>
        <v>4</v>
      </c>
      <c r="C93" s="115" t="str">
        <f t="shared" si="20"/>
        <v>dec2007</v>
      </c>
      <c r="D93" s="115">
        <f t="shared" si="21"/>
        <v>39417</v>
      </c>
      <c r="E93" s="153">
        <v>143</v>
      </c>
      <c r="F93" s="154">
        <v>467</v>
      </c>
      <c r="I93" s="175"/>
      <c r="J93" s="175"/>
      <c r="K93" s="256">
        <v>1598</v>
      </c>
      <c r="L93" s="175">
        <v>3797</v>
      </c>
      <c r="M93" s="175"/>
      <c r="N93" s="175">
        <v>100</v>
      </c>
      <c r="O93" s="175"/>
      <c r="P93" s="175"/>
      <c r="Q93" s="175"/>
      <c r="R93" s="175"/>
      <c r="S93" s="175"/>
      <c r="T93" s="257"/>
      <c r="V93" s="149">
        <v>44713</v>
      </c>
      <c r="W93" s="150" t="e">
        <f t="shared" si="22"/>
        <v>#N/A</v>
      </c>
      <c r="X93" s="175" t="e">
        <f t="shared" si="23"/>
        <v>#N/A</v>
      </c>
      <c r="Y93" s="175" t="e">
        <f t="shared" si="24"/>
        <v>#N/A</v>
      </c>
      <c r="Z93" s="175">
        <f t="shared" si="25"/>
        <v>492.27664183873122</v>
      </c>
      <c r="AA93" s="175">
        <f t="shared" si="26"/>
        <v>1455.0111006754498</v>
      </c>
      <c r="AB93" s="175">
        <f t="shared" si="27"/>
        <v>740.05644519404279</v>
      </c>
      <c r="AC93" s="175" t="e">
        <f t="shared" si="28"/>
        <v>#N/A</v>
      </c>
      <c r="AD93" s="175" t="e">
        <f t="shared" si="29"/>
        <v>#N/A</v>
      </c>
      <c r="AE93" s="175" t="e">
        <f t="shared" si="30"/>
        <v>#N/A</v>
      </c>
      <c r="AF93" s="175" t="e">
        <f t="shared" si="31"/>
        <v>#N/A</v>
      </c>
      <c r="AG93" s="175" t="e">
        <f t="shared" si="32"/>
        <v>#N/A</v>
      </c>
      <c r="AH93" s="175">
        <f t="shared" si="33"/>
        <v>7399</v>
      </c>
      <c r="AI93" s="175">
        <f t="shared" si="34"/>
        <v>14429</v>
      </c>
      <c r="AJ93" s="175">
        <f t="shared" si="35"/>
        <v>4263</v>
      </c>
      <c r="AK93" s="175">
        <f t="shared" si="36"/>
        <v>949.75</v>
      </c>
      <c r="AL93" s="225">
        <f t="shared" si="37"/>
        <v>1109</v>
      </c>
    </row>
    <row r="94" spans="1:38">
      <c r="A94" s="255">
        <v>39416</v>
      </c>
      <c r="B94" s="137">
        <f t="shared" si="19"/>
        <v>4</v>
      </c>
      <c r="C94" s="115" t="str">
        <f t="shared" si="20"/>
        <v>dec2007</v>
      </c>
      <c r="D94" s="115">
        <f t="shared" si="21"/>
        <v>39417</v>
      </c>
      <c r="E94" s="153">
        <v>132</v>
      </c>
      <c r="F94" s="154">
        <v>414</v>
      </c>
      <c r="I94" s="175"/>
      <c r="J94" s="175"/>
      <c r="K94" s="256">
        <v>1632</v>
      </c>
      <c r="L94" s="175">
        <v>3811</v>
      </c>
      <c r="M94" s="175"/>
      <c r="N94" s="175">
        <v>101</v>
      </c>
      <c r="O94" s="175"/>
      <c r="P94" s="175"/>
      <c r="Q94" s="175"/>
      <c r="R94" s="175"/>
      <c r="S94" s="175"/>
      <c r="T94" s="257"/>
      <c r="V94" s="149">
        <v>44805</v>
      </c>
      <c r="W94" s="150" t="e">
        <f t="shared" si="22"/>
        <v>#N/A</v>
      </c>
      <c r="X94" s="175" t="e">
        <f t="shared" si="23"/>
        <v>#N/A</v>
      </c>
      <c r="Y94" s="175" t="e">
        <f t="shared" si="24"/>
        <v>#N/A</v>
      </c>
      <c r="Z94" s="175">
        <f t="shared" si="25"/>
        <v>509.84404893280737</v>
      </c>
      <c r="AA94" s="175">
        <f t="shared" si="26"/>
        <v>1496.4061512355293</v>
      </c>
      <c r="AB94" s="175">
        <f t="shared" si="27"/>
        <v>742.41665810439872</v>
      </c>
      <c r="AC94" s="175" t="e">
        <f t="shared" si="28"/>
        <v>#N/A</v>
      </c>
      <c r="AD94" s="175" t="e">
        <f t="shared" si="29"/>
        <v>#N/A</v>
      </c>
      <c r="AE94" s="175" t="e">
        <f t="shared" si="30"/>
        <v>#N/A</v>
      </c>
      <c r="AF94" s="175" t="e">
        <f t="shared" si="31"/>
        <v>#N/A</v>
      </c>
      <c r="AG94" s="175" t="e">
        <f t="shared" si="32"/>
        <v>#N/A</v>
      </c>
      <c r="AH94" s="175">
        <f t="shared" si="33"/>
        <v>7416</v>
      </c>
      <c r="AI94" s="175">
        <f t="shared" si="34"/>
        <v>14582</v>
      </c>
      <c r="AJ94" s="175">
        <f t="shared" si="35"/>
        <v>4106</v>
      </c>
      <c r="AK94" s="175">
        <f t="shared" si="36"/>
        <v>969.5</v>
      </c>
      <c r="AL94" s="225">
        <f t="shared" si="37"/>
        <v>1101</v>
      </c>
    </row>
    <row r="95" spans="1:38">
      <c r="A95" s="255">
        <v>39447</v>
      </c>
      <c r="B95" s="137">
        <f t="shared" si="19"/>
        <v>4</v>
      </c>
      <c r="C95" s="115" t="str">
        <f t="shared" si="20"/>
        <v>dec2007</v>
      </c>
      <c r="D95" s="115">
        <f t="shared" si="21"/>
        <v>39417</v>
      </c>
      <c r="E95" s="153">
        <v>97</v>
      </c>
      <c r="F95" s="154">
        <v>450</v>
      </c>
      <c r="I95" s="175"/>
      <c r="J95" s="175"/>
      <c r="K95" s="256">
        <v>1607</v>
      </c>
      <c r="L95" s="175">
        <v>3852</v>
      </c>
      <c r="M95" s="175"/>
      <c r="N95" s="175">
        <v>110</v>
      </c>
      <c r="O95" s="175"/>
      <c r="P95" s="175"/>
      <c r="Q95" s="175"/>
      <c r="R95" s="175"/>
      <c r="S95" s="175"/>
      <c r="T95" s="257"/>
      <c r="V95" s="149">
        <v>44896</v>
      </c>
      <c r="W95" s="150" t="e">
        <f t="shared" si="22"/>
        <v>#N/A</v>
      </c>
      <c r="X95" s="175" t="e">
        <f t="shared" si="23"/>
        <v>#N/A</v>
      </c>
      <c r="Y95" s="175" t="e">
        <f t="shared" si="24"/>
        <v>#N/A</v>
      </c>
      <c r="Z95" s="175">
        <f t="shared" si="25"/>
        <v>491.84589681636373</v>
      </c>
      <c r="AA95" s="175">
        <f t="shared" si="26"/>
        <v>1518.1342614845066</v>
      </c>
      <c r="AB95" s="175">
        <f t="shared" si="27"/>
        <v>781.07132829207967</v>
      </c>
      <c r="AC95" s="175" t="e">
        <f t="shared" si="28"/>
        <v>#N/A</v>
      </c>
      <c r="AD95" s="175" t="e">
        <f t="shared" si="29"/>
        <v>#N/A</v>
      </c>
      <c r="AE95" s="175" t="e">
        <f t="shared" si="30"/>
        <v>#N/A</v>
      </c>
      <c r="AF95" s="175" t="e">
        <f t="shared" si="31"/>
        <v>#N/A</v>
      </c>
      <c r="AG95" s="175" t="e">
        <f t="shared" si="32"/>
        <v>#N/A</v>
      </c>
      <c r="AH95" s="175">
        <f t="shared" si="33"/>
        <v>7407</v>
      </c>
      <c r="AI95" s="175">
        <f t="shared" si="34"/>
        <v>14624</v>
      </c>
      <c r="AJ95" s="175">
        <f t="shared" si="35"/>
        <v>4056</v>
      </c>
      <c r="AK95" s="175">
        <f t="shared" si="36"/>
        <v>995.25</v>
      </c>
      <c r="AL95" s="225">
        <f t="shared" si="37"/>
        <v>1104</v>
      </c>
    </row>
    <row r="96" spans="1:38">
      <c r="A96" s="255">
        <v>39478</v>
      </c>
      <c r="B96" s="137">
        <f t="shared" si="19"/>
        <v>1</v>
      </c>
      <c r="C96" s="115" t="str">
        <f t="shared" si="20"/>
        <v>Mar2008</v>
      </c>
      <c r="D96" s="115">
        <f t="shared" si="21"/>
        <v>39508</v>
      </c>
      <c r="E96" s="153">
        <v>179</v>
      </c>
      <c r="F96" s="154">
        <v>318</v>
      </c>
      <c r="G96" s="249">
        <v>12</v>
      </c>
      <c r="I96" s="175"/>
      <c r="J96" s="175"/>
      <c r="K96" s="256">
        <v>1657</v>
      </c>
      <c r="L96" s="175">
        <v>3760</v>
      </c>
      <c r="M96" s="175">
        <v>5</v>
      </c>
      <c r="N96" s="175">
        <v>112</v>
      </c>
      <c r="O96" s="175"/>
      <c r="P96" s="175"/>
      <c r="Q96" s="175"/>
      <c r="R96" s="175"/>
      <c r="S96" s="175"/>
      <c r="T96" s="257"/>
      <c r="V96" s="149">
        <v>44986</v>
      </c>
      <c r="W96" s="150" t="e">
        <f t="shared" si="22"/>
        <v>#N/A</v>
      </c>
      <c r="X96" s="175" t="e">
        <f t="shared" si="23"/>
        <v>#N/A</v>
      </c>
      <c r="Y96" s="175" t="e">
        <f t="shared" si="24"/>
        <v>#N/A</v>
      </c>
      <c r="Z96" s="175">
        <f t="shared" si="25"/>
        <v>497.44569720636753</v>
      </c>
      <c r="AA96" s="175">
        <f t="shared" si="26"/>
        <v>1392.5130609356509</v>
      </c>
      <c r="AB96" s="175">
        <f t="shared" si="27"/>
        <v>808.57559522247948</v>
      </c>
      <c r="AC96" s="175" t="e">
        <f t="shared" si="28"/>
        <v>#N/A</v>
      </c>
      <c r="AD96" s="175" t="e">
        <f t="shared" si="29"/>
        <v>#N/A</v>
      </c>
      <c r="AE96" s="175" t="e">
        <f t="shared" si="30"/>
        <v>#N/A</v>
      </c>
      <c r="AF96" s="175" t="e">
        <f t="shared" si="31"/>
        <v>#N/A</v>
      </c>
      <c r="AG96" s="175" t="e">
        <f t="shared" si="32"/>
        <v>#N/A</v>
      </c>
      <c r="AH96" s="175">
        <f t="shared" si="33"/>
        <v>7376</v>
      </c>
      <c r="AI96" s="175">
        <f t="shared" si="34"/>
        <v>14631</v>
      </c>
      <c r="AJ96" s="175">
        <f t="shared" si="35"/>
        <v>4209</v>
      </c>
      <c r="AK96" s="175">
        <f t="shared" si="36"/>
        <v>1022</v>
      </c>
      <c r="AL96" s="225">
        <f t="shared" si="37"/>
        <v>1111</v>
      </c>
    </row>
    <row r="97" spans="1:38">
      <c r="A97" s="255">
        <v>39507</v>
      </c>
      <c r="B97" s="137">
        <f t="shared" si="19"/>
        <v>1</v>
      </c>
      <c r="C97" s="115" t="str">
        <f t="shared" si="20"/>
        <v>Mar2008</v>
      </c>
      <c r="D97" s="115">
        <f t="shared" si="21"/>
        <v>39508</v>
      </c>
      <c r="E97" s="153">
        <v>131</v>
      </c>
      <c r="F97" s="154">
        <v>343</v>
      </c>
      <c r="G97" s="249">
        <v>16</v>
      </c>
      <c r="I97" s="175"/>
      <c r="J97" s="175"/>
      <c r="K97" s="256">
        <v>1672</v>
      </c>
      <c r="L97" s="175">
        <v>3686</v>
      </c>
      <c r="M97" s="175">
        <v>15</v>
      </c>
      <c r="N97" s="175">
        <v>110</v>
      </c>
      <c r="O97" s="175"/>
      <c r="P97" s="175"/>
      <c r="Q97" s="175"/>
      <c r="R97" s="175"/>
      <c r="S97" s="175"/>
      <c r="T97" s="257"/>
      <c r="V97" s="149">
        <v>45078</v>
      </c>
      <c r="W97" s="150" t="e">
        <f t="shared" si="22"/>
        <v>#N/A</v>
      </c>
      <c r="X97" s="175" t="e">
        <f t="shared" si="23"/>
        <v>#N/A</v>
      </c>
      <c r="Y97" s="175" t="e">
        <f t="shared" si="24"/>
        <v>#N/A</v>
      </c>
      <c r="Z97" s="175">
        <f t="shared" si="25"/>
        <v>497.65006144872467</v>
      </c>
      <c r="AA97" s="175">
        <f t="shared" si="26"/>
        <v>1479.2522414664686</v>
      </c>
      <c r="AB97" s="175">
        <f t="shared" si="27"/>
        <v>747.06765008361947</v>
      </c>
      <c r="AC97" s="175" t="e">
        <f t="shared" si="28"/>
        <v>#N/A</v>
      </c>
      <c r="AD97" s="175" t="e">
        <f t="shared" si="29"/>
        <v>#N/A</v>
      </c>
      <c r="AE97" s="175" t="e">
        <f t="shared" si="30"/>
        <v>#N/A</v>
      </c>
      <c r="AF97" s="175" t="e">
        <f t="shared" si="31"/>
        <v>#N/A</v>
      </c>
      <c r="AG97" s="175" t="e">
        <f t="shared" si="32"/>
        <v>#N/A</v>
      </c>
      <c r="AH97" s="175">
        <f t="shared" si="33"/>
        <v>7416</v>
      </c>
      <c r="AI97" s="175">
        <f t="shared" si="34"/>
        <v>14673</v>
      </c>
      <c r="AJ97" s="175">
        <f t="shared" si="35"/>
        <v>4301</v>
      </c>
      <c r="AK97" s="175">
        <f t="shared" si="36"/>
        <v>1031.75</v>
      </c>
      <c r="AL97" s="225">
        <f t="shared" si="37"/>
        <v>1117</v>
      </c>
    </row>
    <row r="98" spans="1:38">
      <c r="A98" s="255">
        <v>39538</v>
      </c>
      <c r="B98" s="137">
        <f t="shared" si="19"/>
        <v>1</v>
      </c>
      <c r="C98" s="115" t="str">
        <f t="shared" si="20"/>
        <v>Mar2008</v>
      </c>
      <c r="D98" s="115">
        <f t="shared" si="21"/>
        <v>39508</v>
      </c>
      <c r="E98" s="153">
        <v>137</v>
      </c>
      <c r="F98" s="154">
        <v>299</v>
      </c>
      <c r="G98" s="249">
        <v>31</v>
      </c>
      <c r="I98" s="175"/>
      <c r="J98" s="175"/>
      <c r="K98" s="256">
        <v>1710</v>
      </c>
      <c r="L98" s="175">
        <v>3536</v>
      </c>
      <c r="M98" s="175">
        <v>39</v>
      </c>
      <c r="N98" s="175">
        <v>111</v>
      </c>
      <c r="O98" s="175"/>
      <c r="P98" s="175"/>
      <c r="Q98" s="175"/>
      <c r="R98" s="175"/>
      <c r="S98" s="175"/>
      <c r="T98" s="257"/>
      <c r="V98" s="149">
        <v>45170</v>
      </c>
      <c r="W98" s="150" t="e">
        <f t="shared" si="22"/>
        <v>#N/A</v>
      </c>
      <c r="X98" s="175" t="e">
        <f t="shared" si="23"/>
        <v>#N/A</v>
      </c>
      <c r="Y98" s="175" t="e">
        <f t="shared" si="24"/>
        <v>#N/A</v>
      </c>
      <c r="Z98" s="175">
        <f t="shared" si="25"/>
        <v>520.56787588842451</v>
      </c>
      <c r="AA98" s="175">
        <f t="shared" si="26"/>
        <v>1520.0933839252903</v>
      </c>
      <c r="AB98" s="175">
        <f t="shared" si="27"/>
        <v>748.75866315663825</v>
      </c>
      <c r="AC98" s="175" t="e">
        <f t="shared" si="28"/>
        <v>#N/A</v>
      </c>
      <c r="AD98" s="175" t="e">
        <f t="shared" si="29"/>
        <v>#N/A</v>
      </c>
      <c r="AE98" s="175" t="e">
        <f t="shared" si="30"/>
        <v>#N/A</v>
      </c>
      <c r="AF98" s="175" t="e">
        <f t="shared" si="31"/>
        <v>#N/A</v>
      </c>
      <c r="AG98" s="175" t="e">
        <f t="shared" si="32"/>
        <v>#N/A</v>
      </c>
      <c r="AH98" s="175">
        <f t="shared" si="33"/>
        <v>7449</v>
      </c>
      <c r="AI98" s="175">
        <f t="shared" si="34"/>
        <v>14835</v>
      </c>
      <c r="AJ98" s="175">
        <f t="shared" si="35"/>
        <v>4143</v>
      </c>
      <c r="AK98" s="175">
        <f t="shared" si="36"/>
        <v>1037.5</v>
      </c>
      <c r="AL98" s="225">
        <f t="shared" si="37"/>
        <v>1137</v>
      </c>
    </row>
    <row r="99" spans="1:38" s="86" customFormat="1">
      <c r="A99" s="255">
        <v>39568</v>
      </c>
      <c r="B99" s="137">
        <f t="shared" si="19"/>
        <v>2</v>
      </c>
      <c r="C99" s="115" t="str">
        <f t="shared" si="20"/>
        <v>June2008</v>
      </c>
      <c r="D99" s="115">
        <f t="shared" si="21"/>
        <v>39600</v>
      </c>
      <c r="E99" s="153">
        <v>170</v>
      </c>
      <c r="F99" s="154">
        <v>377</v>
      </c>
      <c r="G99" s="249">
        <v>51</v>
      </c>
      <c r="H99" s="175"/>
      <c r="I99" s="175"/>
      <c r="J99" s="175"/>
      <c r="K99" s="256">
        <v>1751</v>
      </c>
      <c r="L99" s="175">
        <v>3543</v>
      </c>
      <c r="M99" s="175">
        <v>70</v>
      </c>
      <c r="N99" s="175">
        <v>118</v>
      </c>
      <c r="O99" s="175"/>
      <c r="P99" s="175"/>
      <c r="Q99" s="175"/>
      <c r="R99" s="175"/>
      <c r="S99" s="175"/>
      <c r="T99" s="257"/>
      <c r="U99" s="129"/>
      <c r="V99" s="149">
        <v>45261</v>
      </c>
      <c r="W99" s="150" t="e">
        <f t="shared" si="22"/>
        <v>#N/A</v>
      </c>
      <c r="X99" s="175" t="e">
        <f t="shared" si="23"/>
        <v>#N/A</v>
      </c>
      <c r="Y99" s="175" t="e">
        <f t="shared" si="24"/>
        <v>#N/A</v>
      </c>
      <c r="Z99" s="175">
        <f t="shared" si="25"/>
        <v>500.40427787455968</v>
      </c>
      <c r="AA99" s="175">
        <f t="shared" si="26"/>
        <v>1545.2881774494003</v>
      </c>
      <c r="AB99" s="175">
        <f t="shared" si="27"/>
        <v>787.05524409954921</v>
      </c>
      <c r="AC99" s="175" t="e">
        <f t="shared" si="28"/>
        <v>#N/A</v>
      </c>
      <c r="AD99" s="175" t="e">
        <f t="shared" si="29"/>
        <v>#N/A</v>
      </c>
      <c r="AE99" s="175" t="e">
        <f t="shared" si="30"/>
        <v>#N/A</v>
      </c>
      <c r="AF99" s="175" t="e">
        <f t="shared" si="31"/>
        <v>#N/A</v>
      </c>
      <c r="AG99" s="175" t="e">
        <f t="shared" si="32"/>
        <v>#N/A</v>
      </c>
      <c r="AH99" s="175">
        <f t="shared" si="33"/>
        <v>7464</v>
      </c>
      <c r="AI99" s="175">
        <f t="shared" si="34"/>
        <v>14865</v>
      </c>
      <c r="AJ99" s="175">
        <f t="shared" si="35"/>
        <v>4091</v>
      </c>
      <c r="AK99" s="175">
        <f t="shared" si="36"/>
        <v>1039.75</v>
      </c>
      <c r="AL99" s="225">
        <f t="shared" si="37"/>
        <v>1147</v>
      </c>
    </row>
    <row r="100" spans="1:38" s="86" customFormat="1">
      <c r="A100" s="255">
        <v>39599</v>
      </c>
      <c r="B100" s="137">
        <f t="shared" si="19"/>
        <v>2</v>
      </c>
      <c r="C100" s="115" t="str">
        <f t="shared" si="20"/>
        <v>June2008</v>
      </c>
      <c r="D100" s="115">
        <f t="shared" si="21"/>
        <v>39600</v>
      </c>
      <c r="E100" s="153">
        <v>150</v>
      </c>
      <c r="F100" s="154">
        <v>347</v>
      </c>
      <c r="G100" s="249">
        <v>73</v>
      </c>
      <c r="H100" s="175"/>
      <c r="I100" s="175"/>
      <c r="J100" s="175"/>
      <c r="K100" s="256">
        <v>1731</v>
      </c>
      <c r="L100" s="175">
        <v>3452</v>
      </c>
      <c r="M100" s="175">
        <v>125</v>
      </c>
      <c r="N100" s="175">
        <v>125</v>
      </c>
      <c r="O100" s="175"/>
      <c r="P100" s="175"/>
      <c r="Q100" s="175"/>
      <c r="R100" s="175"/>
      <c r="S100" s="175"/>
      <c r="T100" s="257"/>
      <c r="U100" s="129"/>
      <c r="V100" s="149">
        <v>45352</v>
      </c>
      <c r="W100" s="150" t="e">
        <f t="shared" si="22"/>
        <v>#N/A</v>
      </c>
      <c r="X100" s="175" t="e">
        <f t="shared" si="23"/>
        <v>#N/A</v>
      </c>
      <c r="Y100" s="175" t="e">
        <f t="shared" si="24"/>
        <v>#N/A</v>
      </c>
      <c r="Z100" s="175">
        <f t="shared" si="25"/>
        <v>497.61392260878756</v>
      </c>
      <c r="AA100" s="175">
        <f t="shared" si="26"/>
        <v>1425.1324436212494</v>
      </c>
      <c r="AB100" s="175">
        <f t="shared" si="27"/>
        <v>816.18081231869974</v>
      </c>
      <c r="AC100" s="175" t="e">
        <f t="shared" si="28"/>
        <v>#N/A</v>
      </c>
      <c r="AD100" s="175" t="e">
        <f t="shared" si="29"/>
        <v>#N/A</v>
      </c>
      <c r="AE100" s="175" t="e">
        <f t="shared" si="30"/>
        <v>#N/A</v>
      </c>
      <c r="AF100" s="175" t="e">
        <f t="shared" si="31"/>
        <v>#N/A</v>
      </c>
      <c r="AG100" s="175" t="e">
        <f t="shared" si="32"/>
        <v>#N/A</v>
      </c>
      <c r="AH100" s="175">
        <f t="shared" si="33"/>
        <v>7440</v>
      </c>
      <c r="AI100" s="175">
        <f t="shared" si="34"/>
        <v>14880</v>
      </c>
      <c r="AJ100" s="175">
        <f t="shared" si="35"/>
        <v>4226</v>
      </c>
      <c r="AK100" s="175">
        <f t="shared" si="36"/>
        <v>1037</v>
      </c>
      <c r="AL100" s="225">
        <f t="shared" si="37"/>
        <v>1155</v>
      </c>
    </row>
    <row r="101" spans="1:38" s="86" customFormat="1">
      <c r="A101" s="255">
        <v>39629</v>
      </c>
      <c r="B101" s="137">
        <f t="shared" si="19"/>
        <v>2</v>
      </c>
      <c r="C101" s="115" t="str">
        <f t="shared" si="20"/>
        <v>June2008</v>
      </c>
      <c r="D101" s="115">
        <f t="shared" si="21"/>
        <v>39600</v>
      </c>
      <c r="E101" s="153">
        <v>149</v>
      </c>
      <c r="F101" s="154">
        <v>285</v>
      </c>
      <c r="G101" s="249">
        <v>74</v>
      </c>
      <c r="H101" s="175"/>
      <c r="I101" s="175"/>
      <c r="J101" s="175"/>
      <c r="K101" s="256">
        <v>1768</v>
      </c>
      <c r="L101" s="175">
        <v>3349</v>
      </c>
      <c r="M101" s="175">
        <v>182</v>
      </c>
      <c r="N101" s="175">
        <v>122</v>
      </c>
      <c r="O101" s="175"/>
      <c r="P101" s="175"/>
      <c r="Q101" s="175"/>
      <c r="R101" s="175"/>
      <c r="S101" s="175"/>
      <c r="T101" s="257"/>
      <c r="U101" s="129"/>
      <c r="V101" s="149">
        <v>45444</v>
      </c>
      <c r="W101" s="150" t="e">
        <f t="shared" si="22"/>
        <v>#N/A</v>
      </c>
      <c r="X101" s="175" t="e">
        <f t="shared" si="23"/>
        <v>#N/A</v>
      </c>
      <c r="Y101" s="175" t="e">
        <f t="shared" si="24"/>
        <v>#N/A</v>
      </c>
      <c r="Z101" s="175">
        <f t="shared" si="25"/>
        <v>487.2443601572088</v>
      </c>
      <c r="AA101" s="175">
        <f t="shared" si="26"/>
        <v>1509.0365935951136</v>
      </c>
      <c r="AB101" s="175">
        <f t="shared" si="27"/>
        <v>754.36715861050129</v>
      </c>
      <c r="AC101" s="175" t="e">
        <f t="shared" si="28"/>
        <v>#N/A</v>
      </c>
      <c r="AD101" s="175" t="e">
        <f t="shared" si="29"/>
        <v>#N/A</v>
      </c>
      <c r="AE101" s="175" t="e">
        <f t="shared" si="30"/>
        <v>#N/A</v>
      </c>
      <c r="AF101" s="175" t="e">
        <f t="shared" si="31"/>
        <v>#N/A</v>
      </c>
      <c r="AG101" s="175" t="e">
        <f t="shared" si="32"/>
        <v>#N/A</v>
      </c>
      <c r="AH101" s="175">
        <f t="shared" si="33"/>
        <v>7457</v>
      </c>
      <c r="AI101" s="175">
        <f t="shared" si="34"/>
        <v>14896</v>
      </c>
      <c r="AJ101" s="175">
        <f t="shared" si="35"/>
        <v>4314</v>
      </c>
      <c r="AK101" s="175">
        <f t="shared" si="36"/>
        <v>1051.25</v>
      </c>
      <c r="AL101" s="225">
        <f t="shared" si="37"/>
        <v>1163</v>
      </c>
    </row>
    <row r="102" spans="1:38" s="86" customFormat="1">
      <c r="A102" s="255">
        <v>39660</v>
      </c>
      <c r="B102" s="137">
        <f t="shared" si="19"/>
        <v>3</v>
      </c>
      <c r="C102" s="115" t="str">
        <f t="shared" si="20"/>
        <v>Sep2008</v>
      </c>
      <c r="D102" s="115">
        <f t="shared" si="21"/>
        <v>39692</v>
      </c>
      <c r="E102" s="153">
        <v>179</v>
      </c>
      <c r="F102" s="154">
        <v>355</v>
      </c>
      <c r="G102" s="249">
        <v>113</v>
      </c>
      <c r="H102" s="175"/>
      <c r="I102" s="175"/>
      <c r="J102" s="175"/>
      <c r="K102" s="256">
        <v>1795</v>
      </c>
      <c r="L102" s="175">
        <v>3318</v>
      </c>
      <c r="M102" s="175">
        <v>252</v>
      </c>
      <c r="N102" s="175">
        <v>119</v>
      </c>
      <c r="O102" s="175"/>
      <c r="P102" s="175"/>
      <c r="Q102" s="175"/>
      <c r="R102" s="175"/>
      <c r="S102" s="175"/>
      <c r="T102" s="257"/>
      <c r="U102" s="129"/>
      <c r="V102" s="149">
        <v>45536</v>
      </c>
      <c r="W102" s="150" t="e">
        <f t="shared" si="22"/>
        <v>#N/A</v>
      </c>
      <c r="X102" s="175" t="e">
        <f t="shared" si="23"/>
        <v>#N/A</v>
      </c>
      <c r="Y102" s="175" t="e">
        <f t="shared" si="24"/>
        <v>#N/A</v>
      </c>
      <c r="Z102" s="175">
        <f t="shared" si="25"/>
        <v>506.0739834472833</v>
      </c>
      <c r="AA102" s="175">
        <f t="shared" si="26"/>
        <v>1541.9199214221483</v>
      </c>
      <c r="AB102" s="175">
        <f t="shared" si="27"/>
        <v>755.22264484383868</v>
      </c>
      <c r="AC102" s="175" t="e">
        <f t="shared" si="28"/>
        <v>#N/A</v>
      </c>
      <c r="AD102" s="175" t="e">
        <f t="shared" si="29"/>
        <v>#N/A</v>
      </c>
      <c r="AE102" s="175" t="e">
        <f t="shared" si="30"/>
        <v>#N/A</v>
      </c>
      <c r="AF102" s="175" t="e">
        <f t="shared" si="31"/>
        <v>#N/A</v>
      </c>
      <c r="AG102" s="175" t="e">
        <f t="shared" si="32"/>
        <v>#N/A</v>
      </c>
      <c r="AH102" s="175">
        <f t="shared" si="33"/>
        <v>7437</v>
      </c>
      <c r="AI102" s="175">
        <f t="shared" si="34"/>
        <v>15092</v>
      </c>
      <c r="AJ102" s="175">
        <f t="shared" si="35"/>
        <v>4179</v>
      </c>
      <c r="AK102" s="175">
        <f t="shared" si="36"/>
        <v>1054.5</v>
      </c>
      <c r="AL102" s="225">
        <f t="shared" si="37"/>
        <v>1167</v>
      </c>
    </row>
    <row r="103" spans="1:38" s="86" customFormat="1">
      <c r="A103" s="255">
        <v>39691</v>
      </c>
      <c r="B103" s="137">
        <f t="shared" si="19"/>
        <v>3</v>
      </c>
      <c r="C103" s="115" t="str">
        <f t="shared" si="20"/>
        <v>Sep2008</v>
      </c>
      <c r="D103" s="115">
        <f t="shared" si="21"/>
        <v>39692</v>
      </c>
      <c r="E103" s="153">
        <v>159</v>
      </c>
      <c r="F103" s="154">
        <v>333</v>
      </c>
      <c r="G103" s="249">
        <v>123</v>
      </c>
      <c r="H103" s="175"/>
      <c r="I103" s="175"/>
      <c r="J103" s="175"/>
      <c r="K103" s="256">
        <v>1813</v>
      </c>
      <c r="L103" s="175">
        <v>3257</v>
      </c>
      <c r="M103" s="175">
        <v>348</v>
      </c>
      <c r="N103" s="175">
        <v>122</v>
      </c>
      <c r="O103" s="175"/>
      <c r="P103" s="175"/>
      <c r="Q103" s="175"/>
      <c r="R103" s="175"/>
      <c r="S103" s="175"/>
      <c r="T103" s="257"/>
      <c r="U103" s="129"/>
      <c r="V103" s="149">
        <v>45627</v>
      </c>
      <c r="W103" s="150" t="e">
        <f t="shared" si="22"/>
        <v>#N/A</v>
      </c>
      <c r="X103" s="175" t="e">
        <f t="shared" si="23"/>
        <v>#N/A</v>
      </c>
      <c r="Y103" s="175" t="e">
        <f t="shared" si="24"/>
        <v>#N/A</v>
      </c>
      <c r="Z103" s="175">
        <f t="shared" si="25"/>
        <v>490.42569848002574</v>
      </c>
      <c r="AA103" s="175">
        <f t="shared" si="26"/>
        <v>1557.9105127654184</v>
      </c>
      <c r="AB103" s="175">
        <f t="shared" si="27"/>
        <v>792.80225887131132</v>
      </c>
      <c r="AC103" s="175" t="e">
        <f t="shared" si="28"/>
        <v>#N/A</v>
      </c>
      <c r="AD103" s="175" t="e">
        <f t="shared" si="29"/>
        <v>#N/A</v>
      </c>
      <c r="AE103" s="175" t="e">
        <f t="shared" si="30"/>
        <v>#N/A</v>
      </c>
      <c r="AF103" s="175" t="e">
        <f t="shared" si="31"/>
        <v>#N/A</v>
      </c>
      <c r="AG103" s="175" t="e">
        <f t="shared" si="32"/>
        <v>#N/A</v>
      </c>
      <c r="AH103" s="175">
        <f t="shared" si="33"/>
        <v>7387</v>
      </c>
      <c r="AI103" s="175">
        <f t="shared" si="34"/>
        <v>15068</v>
      </c>
      <c r="AJ103" s="175">
        <f t="shared" si="35"/>
        <v>4125</v>
      </c>
      <c r="AK103" s="175">
        <f t="shared" si="36"/>
        <v>1056.75</v>
      </c>
      <c r="AL103" s="225">
        <f t="shared" si="37"/>
        <v>1173</v>
      </c>
    </row>
    <row r="104" spans="1:38" s="86" customFormat="1">
      <c r="A104" s="255">
        <v>39721</v>
      </c>
      <c r="B104" s="137">
        <f t="shared" si="19"/>
        <v>3</v>
      </c>
      <c r="C104" s="115" t="str">
        <f t="shared" si="20"/>
        <v>Sep2008</v>
      </c>
      <c r="D104" s="115">
        <f t="shared" si="21"/>
        <v>39692</v>
      </c>
      <c r="E104" s="153">
        <v>161</v>
      </c>
      <c r="F104" s="154">
        <v>347</v>
      </c>
      <c r="G104" s="249">
        <v>138</v>
      </c>
      <c r="H104" s="175"/>
      <c r="I104" s="175"/>
      <c r="J104" s="175"/>
      <c r="K104" s="256">
        <v>1842</v>
      </c>
      <c r="L104" s="175">
        <v>3282</v>
      </c>
      <c r="M104" s="175">
        <v>442</v>
      </c>
      <c r="N104" s="175">
        <v>128</v>
      </c>
      <c r="O104" s="175"/>
      <c r="P104" s="175"/>
      <c r="Q104" s="175"/>
      <c r="R104" s="175"/>
      <c r="S104" s="175"/>
      <c r="T104" s="257"/>
      <c r="U104" s="129"/>
      <c r="V104" s="149">
        <v>45717</v>
      </c>
      <c r="W104" s="150" t="e">
        <f t="shared" si="22"/>
        <v>#N/A</v>
      </c>
      <c r="X104" s="175" t="e">
        <f t="shared" si="23"/>
        <v>#N/A</v>
      </c>
      <c r="Y104" s="175" t="e">
        <f t="shared" si="24"/>
        <v>#N/A</v>
      </c>
      <c r="Z104" s="175">
        <f t="shared" si="25"/>
        <v>499.35019433951555</v>
      </c>
      <c r="AA104" s="175">
        <f t="shared" si="26"/>
        <v>1427.5745654070381</v>
      </c>
      <c r="AB104" s="175">
        <f t="shared" si="27"/>
        <v>818.15950269752932</v>
      </c>
      <c r="AC104" s="175" t="e">
        <f t="shared" si="28"/>
        <v>#N/A</v>
      </c>
      <c r="AD104" s="175" t="e">
        <f t="shared" si="29"/>
        <v>#N/A</v>
      </c>
      <c r="AE104" s="175" t="e">
        <f t="shared" si="30"/>
        <v>#N/A</v>
      </c>
      <c r="AF104" s="175" t="e">
        <f t="shared" si="31"/>
        <v>#N/A</v>
      </c>
      <c r="AG104" s="175" t="e">
        <f t="shared" si="32"/>
        <v>#N/A</v>
      </c>
      <c r="AH104" s="175">
        <f t="shared" si="33"/>
        <v>7338</v>
      </c>
      <c r="AI104" s="175">
        <f t="shared" si="34"/>
        <v>15063</v>
      </c>
      <c r="AJ104" s="175">
        <f t="shared" si="35"/>
        <v>4268</v>
      </c>
      <c r="AK104" s="175">
        <f t="shared" si="36"/>
        <v>1059</v>
      </c>
      <c r="AL104" s="225">
        <f t="shared" si="37"/>
        <v>1180</v>
      </c>
    </row>
    <row r="105" spans="1:38" s="86" customFormat="1">
      <c r="A105" s="255">
        <v>39752</v>
      </c>
      <c r="B105" s="137">
        <f t="shared" si="19"/>
        <v>4</v>
      </c>
      <c r="C105" s="115" t="str">
        <f t="shared" si="20"/>
        <v>dec2008</v>
      </c>
      <c r="D105" s="115">
        <f t="shared" si="21"/>
        <v>39783</v>
      </c>
      <c r="E105" s="153">
        <v>145</v>
      </c>
      <c r="F105" s="154">
        <v>383</v>
      </c>
      <c r="G105" s="249">
        <v>156</v>
      </c>
      <c r="H105" s="175"/>
      <c r="I105" s="175"/>
      <c r="J105" s="175"/>
      <c r="K105" s="256">
        <v>1829</v>
      </c>
      <c r="L105" s="175">
        <v>3275</v>
      </c>
      <c r="M105" s="175">
        <v>539</v>
      </c>
      <c r="N105" s="175">
        <v>128</v>
      </c>
      <c r="O105" s="175"/>
      <c r="P105" s="175"/>
      <c r="Q105" s="175"/>
      <c r="R105" s="175"/>
      <c r="S105" s="175"/>
      <c r="T105" s="257"/>
      <c r="U105" s="129"/>
      <c r="V105" s="149">
        <v>45809</v>
      </c>
      <c r="W105" s="150" t="e">
        <f t="shared" si="22"/>
        <v>#N/A</v>
      </c>
      <c r="X105" s="175" t="e">
        <f t="shared" si="23"/>
        <v>#N/A</v>
      </c>
      <c r="Y105" s="175" t="e">
        <f t="shared" si="24"/>
        <v>#N/A</v>
      </c>
      <c r="Z105" s="175">
        <f t="shared" si="25"/>
        <v>495.0778643908626</v>
      </c>
      <c r="AA105" s="175">
        <f t="shared" si="26"/>
        <v>1512.4504319247703</v>
      </c>
      <c r="AB105" s="175">
        <f t="shared" si="27"/>
        <v>756.10974622287233</v>
      </c>
      <c r="AC105" s="175" t="e">
        <f t="shared" si="28"/>
        <v>#N/A</v>
      </c>
      <c r="AD105" s="175" t="e">
        <f t="shared" si="29"/>
        <v>#N/A</v>
      </c>
      <c r="AE105" s="175" t="e">
        <f t="shared" si="30"/>
        <v>#N/A</v>
      </c>
      <c r="AF105" s="175" t="e">
        <f t="shared" si="31"/>
        <v>#N/A</v>
      </c>
      <c r="AG105" s="175" t="e">
        <f t="shared" si="32"/>
        <v>#N/A</v>
      </c>
      <c r="AH105" s="175">
        <f t="shared" si="33"/>
        <v>7382</v>
      </c>
      <c r="AI105" s="175">
        <f t="shared" si="34"/>
        <v>15055</v>
      </c>
      <c r="AJ105" s="175">
        <f t="shared" si="35"/>
        <v>4354</v>
      </c>
      <c r="AK105" s="175">
        <f t="shared" si="36"/>
        <v>1061.25</v>
      </c>
      <c r="AL105" s="225">
        <f t="shared" si="37"/>
        <v>1188</v>
      </c>
    </row>
    <row r="106" spans="1:38" s="86" customFormat="1">
      <c r="A106" s="255">
        <v>39782</v>
      </c>
      <c r="B106" s="137">
        <f t="shared" si="19"/>
        <v>4</v>
      </c>
      <c r="C106" s="115" t="str">
        <f t="shared" si="20"/>
        <v>dec2008</v>
      </c>
      <c r="D106" s="115">
        <f t="shared" si="21"/>
        <v>39783</v>
      </c>
      <c r="E106" s="153">
        <v>142</v>
      </c>
      <c r="F106" s="154">
        <v>315</v>
      </c>
      <c r="G106" s="249">
        <v>182</v>
      </c>
      <c r="H106" s="175"/>
      <c r="I106" s="175"/>
      <c r="J106" s="175"/>
      <c r="K106" s="256">
        <v>1843</v>
      </c>
      <c r="L106" s="175">
        <v>3230</v>
      </c>
      <c r="M106" s="175">
        <v>627</v>
      </c>
      <c r="N106" s="175">
        <v>131</v>
      </c>
      <c r="O106" s="175"/>
      <c r="P106" s="175"/>
      <c r="Q106" s="175"/>
      <c r="R106" s="175"/>
      <c r="S106" s="175"/>
      <c r="T106" s="257"/>
      <c r="U106" s="129"/>
      <c r="V106" s="149">
        <v>45901</v>
      </c>
      <c r="W106" s="150" t="e">
        <f t="shared" si="22"/>
        <v>#N/A</v>
      </c>
      <c r="X106" s="175" t="e">
        <f t="shared" si="23"/>
        <v>#N/A</v>
      </c>
      <c r="Y106" s="175" t="e">
        <f t="shared" si="24"/>
        <v>#N/A</v>
      </c>
      <c r="Z106" s="175">
        <f t="shared" si="25"/>
        <v>516.94550262536723</v>
      </c>
      <c r="AA106" s="175">
        <f t="shared" si="26"/>
        <v>1552.3162724085712</v>
      </c>
      <c r="AB106" s="175">
        <f t="shared" si="27"/>
        <v>757.263144192391</v>
      </c>
      <c r="AC106" s="175" t="e">
        <f t="shared" si="28"/>
        <v>#N/A</v>
      </c>
      <c r="AD106" s="175" t="e">
        <f t="shared" si="29"/>
        <v>#N/A</v>
      </c>
      <c r="AE106" s="175" t="e">
        <f t="shared" si="30"/>
        <v>#N/A</v>
      </c>
      <c r="AF106" s="175" t="e">
        <f t="shared" si="31"/>
        <v>#N/A</v>
      </c>
      <c r="AG106" s="175" t="e">
        <f t="shared" si="32"/>
        <v>#N/A</v>
      </c>
      <c r="AH106" s="175">
        <f t="shared" si="33"/>
        <v>7420</v>
      </c>
      <c r="AI106" s="175">
        <f t="shared" si="34"/>
        <v>15186</v>
      </c>
      <c r="AJ106" s="175">
        <f t="shared" si="35"/>
        <v>4191</v>
      </c>
      <c r="AK106" s="175">
        <f t="shared" si="36"/>
        <v>1063.5</v>
      </c>
      <c r="AL106" s="225">
        <f t="shared" si="37"/>
        <v>1197</v>
      </c>
    </row>
    <row r="107" spans="1:38" s="86" customFormat="1">
      <c r="A107" s="255">
        <v>39813</v>
      </c>
      <c r="B107" s="137">
        <f t="shared" si="19"/>
        <v>4</v>
      </c>
      <c r="C107" s="115" t="str">
        <f t="shared" si="20"/>
        <v>dec2008</v>
      </c>
      <c r="D107" s="115">
        <f t="shared" si="21"/>
        <v>39783</v>
      </c>
      <c r="E107" s="153">
        <v>142</v>
      </c>
      <c r="F107" s="154">
        <v>361</v>
      </c>
      <c r="G107" s="249">
        <v>186</v>
      </c>
      <c r="H107" s="175"/>
      <c r="I107" s="175"/>
      <c r="J107" s="175"/>
      <c r="K107" s="256">
        <v>1841</v>
      </c>
      <c r="L107" s="175">
        <v>3221</v>
      </c>
      <c r="M107" s="175">
        <v>732</v>
      </c>
      <c r="N107" s="175">
        <v>129</v>
      </c>
      <c r="O107" s="175"/>
      <c r="P107" s="175"/>
      <c r="Q107" s="175"/>
      <c r="R107" s="175"/>
      <c r="S107" s="175"/>
      <c r="T107" s="257"/>
      <c r="U107" s="129"/>
      <c r="V107" s="149">
        <v>45992</v>
      </c>
      <c r="W107" s="150" t="e">
        <f t="shared" si="22"/>
        <v>#N/A</v>
      </c>
      <c r="X107" s="175" t="e">
        <f t="shared" si="23"/>
        <v>#N/A</v>
      </c>
      <c r="Y107" s="175" t="e">
        <f t="shared" si="24"/>
        <v>#N/A</v>
      </c>
      <c r="Z107" s="175">
        <f t="shared" si="25"/>
        <v>500.57583453932068</v>
      </c>
      <c r="AA107" s="175">
        <f t="shared" si="26"/>
        <v>1570.6641458696124</v>
      </c>
      <c r="AB107" s="175">
        <f t="shared" si="27"/>
        <v>794.81651239203484</v>
      </c>
      <c r="AC107" s="175" t="e">
        <f t="shared" si="28"/>
        <v>#N/A</v>
      </c>
      <c r="AD107" s="175" t="e">
        <f t="shared" si="29"/>
        <v>#N/A</v>
      </c>
      <c r="AE107" s="175" t="e">
        <f t="shared" si="30"/>
        <v>#N/A</v>
      </c>
      <c r="AF107" s="175" t="e">
        <f t="shared" si="31"/>
        <v>#N/A</v>
      </c>
      <c r="AG107" s="175" t="e">
        <f t="shared" si="32"/>
        <v>#N/A</v>
      </c>
      <c r="AH107" s="175">
        <f t="shared" si="33"/>
        <v>7444</v>
      </c>
      <c r="AI107" s="175">
        <f t="shared" si="34"/>
        <v>15186</v>
      </c>
      <c r="AJ107" s="175">
        <f t="shared" si="35"/>
        <v>4135</v>
      </c>
      <c r="AK107" s="175">
        <f t="shared" si="36"/>
        <v>1065.75</v>
      </c>
      <c r="AL107" s="225">
        <f t="shared" si="37"/>
        <v>1206</v>
      </c>
    </row>
    <row r="108" spans="1:38" s="86" customFormat="1">
      <c r="A108" s="255">
        <v>39844</v>
      </c>
      <c r="B108" s="137">
        <f t="shared" si="19"/>
        <v>1</v>
      </c>
      <c r="C108" s="115" t="str">
        <f t="shared" si="20"/>
        <v>Mar2009</v>
      </c>
      <c r="D108" s="115">
        <f t="shared" si="21"/>
        <v>39873</v>
      </c>
      <c r="E108" s="153">
        <v>143</v>
      </c>
      <c r="F108" s="154">
        <v>296</v>
      </c>
      <c r="G108" s="249">
        <v>164</v>
      </c>
      <c r="H108" s="175"/>
      <c r="I108" s="175"/>
      <c r="J108" s="175"/>
      <c r="K108" s="256">
        <v>1815</v>
      </c>
      <c r="L108" s="175">
        <v>3206</v>
      </c>
      <c r="M108" s="175">
        <v>798</v>
      </c>
      <c r="N108" s="175">
        <v>133</v>
      </c>
      <c r="O108" s="175"/>
      <c r="P108" s="175"/>
      <c r="Q108" s="175"/>
      <c r="R108" s="175"/>
      <c r="S108" s="175"/>
      <c r="T108" s="257"/>
      <c r="U108" s="129"/>
      <c r="V108" s="149">
        <v>46082</v>
      </c>
      <c r="W108" s="150" t="e">
        <f t="shared" si="22"/>
        <v>#N/A</v>
      </c>
      <c r="X108" s="175" t="e">
        <f t="shared" si="23"/>
        <v>#N/A</v>
      </c>
      <c r="Y108" s="175" t="e">
        <f t="shared" si="24"/>
        <v>#N/A</v>
      </c>
      <c r="Z108" s="175">
        <f t="shared" si="25"/>
        <v>497.65668633521216</v>
      </c>
      <c r="AA108" s="175">
        <f t="shared" si="26"/>
        <v>1445.6046576710935</v>
      </c>
      <c r="AB108" s="175">
        <f t="shared" si="27"/>
        <v>821.18309296916937</v>
      </c>
      <c r="AC108" s="175" t="e">
        <f t="shared" si="28"/>
        <v>#N/A</v>
      </c>
      <c r="AD108" s="175" t="e">
        <f t="shared" si="29"/>
        <v>#N/A</v>
      </c>
      <c r="AE108" s="175" t="e">
        <f t="shared" si="30"/>
        <v>#N/A</v>
      </c>
      <c r="AF108" s="175" t="e">
        <f t="shared" si="31"/>
        <v>#N/A</v>
      </c>
      <c r="AG108" s="175" t="e">
        <f t="shared" si="32"/>
        <v>#N/A</v>
      </c>
      <c r="AH108" s="175">
        <f t="shared" si="33"/>
        <v>7434</v>
      </c>
      <c r="AI108" s="175">
        <f t="shared" si="34"/>
        <v>15175</v>
      </c>
      <c r="AJ108" s="175">
        <f t="shared" si="35"/>
        <v>4280</v>
      </c>
      <c r="AK108" s="175">
        <f t="shared" si="36"/>
        <v>1068</v>
      </c>
      <c r="AL108" s="225">
        <f t="shared" si="37"/>
        <v>1215</v>
      </c>
    </row>
    <row r="109" spans="1:38" s="86" customFormat="1" ht="13.5" thickBot="1">
      <c r="A109" s="255">
        <v>39872</v>
      </c>
      <c r="B109" s="137">
        <f t="shared" si="19"/>
        <v>1</v>
      </c>
      <c r="C109" s="115" t="str">
        <f t="shared" si="20"/>
        <v>Mar2009</v>
      </c>
      <c r="D109" s="115">
        <f t="shared" si="21"/>
        <v>39873</v>
      </c>
      <c r="E109" s="153">
        <v>144</v>
      </c>
      <c r="F109" s="154">
        <v>302</v>
      </c>
      <c r="G109" s="249">
        <v>161</v>
      </c>
      <c r="H109" s="175"/>
      <c r="I109" s="175"/>
      <c r="J109" s="175"/>
      <c r="K109" s="256">
        <v>1783</v>
      </c>
      <c r="L109" s="175">
        <v>3211</v>
      </c>
      <c r="M109" s="175">
        <v>847</v>
      </c>
      <c r="N109" s="175">
        <v>130</v>
      </c>
      <c r="O109" s="175"/>
      <c r="P109" s="175"/>
      <c r="Q109" s="175"/>
      <c r="R109" s="175"/>
      <c r="S109" s="175"/>
      <c r="T109" s="257"/>
      <c r="U109" s="129"/>
      <c r="V109" s="149">
        <v>46174</v>
      </c>
      <c r="W109" s="302" t="e">
        <f t="shared" si="22"/>
        <v>#N/A</v>
      </c>
      <c r="X109" s="403" t="e">
        <f t="shared" si="23"/>
        <v>#N/A</v>
      </c>
      <c r="Y109" s="403" t="e">
        <f t="shared" si="24"/>
        <v>#N/A</v>
      </c>
      <c r="Z109" s="403">
        <f t="shared" si="25"/>
        <v>497.24352281119116</v>
      </c>
      <c r="AA109" s="403">
        <f t="shared" si="26"/>
        <v>1532.8562050106066</v>
      </c>
      <c r="AB109" s="403">
        <f t="shared" si="27"/>
        <v>757.18579390905563</v>
      </c>
      <c r="AC109" s="403" t="e">
        <f t="shared" si="28"/>
        <v>#N/A</v>
      </c>
      <c r="AD109" s="403" t="e">
        <f t="shared" si="29"/>
        <v>#N/A</v>
      </c>
      <c r="AE109" s="403" t="e">
        <f t="shared" si="30"/>
        <v>#N/A</v>
      </c>
      <c r="AF109" s="403" t="e">
        <f t="shared" si="31"/>
        <v>#N/A</v>
      </c>
      <c r="AG109" s="403" t="e">
        <f t="shared" si="32"/>
        <v>#N/A</v>
      </c>
      <c r="AH109" s="403">
        <f t="shared" si="33"/>
        <v>7475</v>
      </c>
      <c r="AI109" s="403">
        <f t="shared" si="34"/>
        <v>15210</v>
      </c>
      <c r="AJ109" s="403">
        <f t="shared" si="35"/>
        <v>4366</v>
      </c>
      <c r="AK109" s="403">
        <f t="shared" si="36"/>
        <v>1070.25</v>
      </c>
      <c r="AL109" s="230">
        <f t="shared" si="37"/>
        <v>1225</v>
      </c>
    </row>
    <row r="110" spans="1:38" s="86" customFormat="1">
      <c r="A110" s="255">
        <v>39903</v>
      </c>
      <c r="B110" s="137">
        <f t="shared" si="19"/>
        <v>1</v>
      </c>
      <c r="C110" s="115" t="str">
        <f t="shared" si="20"/>
        <v>Mar2009</v>
      </c>
      <c r="D110" s="115">
        <f t="shared" si="21"/>
        <v>39873</v>
      </c>
      <c r="E110" s="153">
        <v>142</v>
      </c>
      <c r="F110" s="154">
        <v>308</v>
      </c>
      <c r="G110" s="249">
        <v>190</v>
      </c>
      <c r="H110" s="175"/>
      <c r="I110" s="175"/>
      <c r="J110" s="175"/>
      <c r="K110" s="256">
        <v>1765</v>
      </c>
      <c r="L110" s="175">
        <v>3193</v>
      </c>
      <c r="M110" s="175">
        <v>946</v>
      </c>
      <c r="N110" s="175">
        <v>132</v>
      </c>
      <c r="O110" s="175"/>
      <c r="P110" s="175"/>
      <c r="Q110" s="175"/>
      <c r="R110" s="175"/>
      <c r="S110" s="175"/>
      <c r="T110" s="257"/>
      <c r="U110" s="129"/>
      <c r="V110" s="129"/>
      <c r="W110" s="128"/>
      <c r="X110" s="128"/>
      <c r="Y110" s="128"/>
      <c r="Z110" s="128"/>
      <c r="AA110" s="128"/>
      <c r="AB110" s="128"/>
      <c r="AC110" s="128"/>
      <c r="AD110" s="128"/>
      <c r="AE110" s="128"/>
      <c r="AF110" s="128"/>
      <c r="AG110" s="128"/>
      <c r="AH110" s="128"/>
      <c r="AI110" s="128"/>
      <c r="AJ110" s="128"/>
      <c r="AK110" s="128"/>
      <c r="AL110" s="128"/>
    </row>
    <row r="111" spans="1:38" s="86" customFormat="1">
      <c r="A111" s="255">
        <v>39933</v>
      </c>
      <c r="B111" s="137">
        <f t="shared" si="19"/>
        <v>2</v>
      </c>
      <c r="C111" s="115" t="str">
        <f t="shared" si="20"/>
        <v>June2009</v>
      </c>
      <c r="D111" s="115">
        <f t="shared" si="21"/>
        <v>39965</v>
      </c>
      <c r="E111" s="153">
        <v>136</v>
      </c>
      <c r="F111" s="154">
        <v>391</v>
      </c>
      <c r="G111" s="249">
        <v>201</v>
      </c>
      <c r="H111" s="175"/>
      <c r="I111" s="175"/>
      <c r="J111" s="175"/>
      <c r="K111" s="256">
        <v>1764</v>
      </c>
      <c r="L111" s="175">
        <v>3255</v>
      </c>
      <c r="M111" s="175">
        <v>990</v>
      </c>
      <c r="N111" s="175">
        <v>132</v>
      </c>
      <c r="O111" s="175"/>
      <c r="P111" s="175"/>
      <c r="Q111" s="175"/>
      <c r="R111" s="175"/>
      <c r="S111" s="175"/>
      <c r="T111" s="257"/>
      <c r="U111" s="129"/>
      <c r="V111" s="129"/>
      <c r="W111" s="128"/>
      <c r="X111" s="128"/>
      <c r="Y111" s="128"/>
      <c r="Z111" s="128"/>
      <c r="AA111" s="128"/>
      <c r="AB111" s="128"/>
      <c r="AC111" s="128"/>
      <c r="AD111" s="128"/>
      <c r="AE111" s="128"/>
      <c r="AF111" s="128"/>
      <c r="AG111" s="128"/>
      <c r="AH111" s="128"/>
      <c r="AI111" s="128"/>
      <c r="AJ111" s="128"/>
      <c r="AK111" s="128"/>
      <c r="AL111" s="128"/>
    </row>
    <row r="112" spans="1:38" s="86" customFormat="1">
      <c r="A112" s="255">
        <v>39964</v>
      </c>
      <c r="B112" s="137">
        <f t="shared" si="19"/>
        <v>2</v>
      </c>
      <c r="C112" s="115" t="str">
        <f t="shared" si="20"/>
        <v>June2009</v>
      </c>
      <c r="D112" s="115">
        <f t="shared" si="21"/>
        <v>39965</v>
      </c>
      <c r="E112" s="153">
        <v>149</v>
      </c>
      <c r="F112" s="154">
        <v>374</v>
      </c>
      <c r="G112" s="249">
        <v>180</v>
      </c>
      <c r="H112" s="175"/>
      <c r="I112" s="175"/>
      <c r="J112" s="175"/>
      <c r="K112" s="256">
        <v>1718</v>
      </c>
      <c r="L112" s="175">
        <v>3262</v>
      </c>
      <c r="M112" s="175">
        <v>1024</v>
      </c>
      <c r="N112" s="175">
        <v>131</v>
      </c>
      <c r="O112" s="175"/>
      <c r="P112" s="175"/>
      <c r="Q112" s="175"/>
      <c r="R112" s="175"/>
      <c r="S112" s="175"/>
      <c r="T112" s="257"/>
      <c r="U112" s="129"/>
      <c r="V112" s="129"/>
      <c r="W112" s="128"/>
      <c r="X112" s="128"/>
      <c r="Y112" s="128"/>
      <c r="Z112" s="128"/>
      <c r="AA112" s="128"/>
      <c r="AB112" s="128"/>
      <c r="AC112" s="128"/>
      <c r="AD112" s="128"/>
      <c r="AE112" s="128"/>
      <c r="AF112" s="128"/>
      <c r="AG112" s="128"/>
      <c r="AH112" s="128"/>
      <c r="AI112" s="128"/>
      <c r="AJ112" s="128"/>
      <c r="AK112" s="128"/>
      <c r="AL112" s="128"/>
    </row>
    <row r="113" spans="1:39" s="86" customFormat="1">
      <c r="A113" s="255">
        <v>39994</v>
      </c>
      <c r="B113" s="137">
        <f t="shared" si="19"/>
        <v>2</v>
      </c>
      <c r="C113" s="115" t="str">
        <f t="shared" si="20"/>
        <v>June2009</v>
      </c>
      <c r="D113" s="115">
        <f t="shared" si="21"/>
        <v>39965</v>
      </c>
      <c r="E113" s="153">
        <v>126</v>
      </c>
      <c r="F113" s="154">
        <v>374</v>
      </c>
      <c r="G113" s="249">
        <v>159</v>
      </c>
      <c r="H113" s="175"/>
      <c r="I113" s="175"/>
      <c r="J113" s="175"/>
      <c r="K113" s="256">
        <v>1684</v>
      </c>
      <c r="L113" s="175">
        <v>3295</v>
      </c>
      <c r="M113" s="175">
        <v>1023</v>
      </c>
      <c r="N113" s="175">
        <v>137</v>
      </c>
      <c r="O113" s="175"/>
      <c r="P113" s="175"/>
      <c r="Q113" s="175"/>
      <c r="R113" s="175"/>
      <c r="S113" s="175"/>
      <c r="T113" s="257"/>
      <c r="U113" s="129"/>
      <c r="V113" s="129"/>
      <c r="W113" s="128"/>
      <c r="X113" s="128"/>
      <c r="Y113" s="128"/>
      <c r="Z113" s="128"/>
      <c r="AA113" s="128"/>
      <c r="AB113" s="128"/>
      <c r="AC113" s="128"/>
      <c r="AD113" s="128"/>
      <c r="AE113" s="128"/>
      <c r="AF113" s="128"/>
      <c r="AG113" s="128"/>
      <c r="AH113" s="128"/>
      <c r="AI113" s="128"/>
      <c r="AJ113" s="128"/>
      <c r="AK113" s="128"/>
      <c r="AL113" s="128"/>
    </row>
    <row r="114" spans="1:39" s="86" customFormat="1">
      <c r="A114" s="255">
        <v>40025</v>
      </c>
      <c r="B114" s="137">
        <f t="shared" si="19"/>
        <v>3</v>
      </c>
      <c r="C114" s="115" t="str">
        <f t="shared" si="20"/>
        <v>Sep2009</v>
      </c>
      <c r="D114" s="115">
        <f t="shared" si="21"/>
        <v>40057</v>
      </c>
      <c r="E114" s="153">
        <v>160</v>
      </c>
      <c r="F114" s="154">
        <v>408</v>
      </c>
      <c r="G114" s="249">
        <v>198</v>
      </c>
      <c r="H114" s="175"/>
      <c r="I114" s="175"/>
      <c r="J114" s="175"/>
      <c r="K114" s="256">
        <v>1711</v>
      </c>
      <c r="L114" s="175">
        <v>3307</v>
      </c>
      <c r="M114" s="175">
        <v>1042</v>
      </c>
      <c r="N114" s="175">
        <v>136</v>
      </c>
      <c r="O114" s="175"/>
      <c r="P114" s="175"/>
      <c r="Q114" s="175"/>
      <c r="R114" s="175"/>
      <c r="S114" s="175"/>
      <c r="T114" s="257"/>
      <c r="U114" s="129"/>
      <c r="V114" s="129"/>
      <c r="W114" s="128"/>
      <c r="X114" s="128"/>
      <c r="Y114" s="128"/>
      <c r="Z114" s="128"/>
      <c r="AA114" s="128"/>
      <c r="AB114" s="128"/>
      <c r="AC114" s="128"/>
      <c r="AD114" s="128"/>
      <c r="AE114" s="128"/>
      <c r="AF114" s="128"/>
      <c r="AG114" s="128"/>
      <c r="AH114" s="128"/>
      <c r="AI114" s="128"/>
      <c r="AJ114" s="128"/>
      <c r="AK114" s="128"/>
      <c r="AL114" s="128"/>
    </row>
    <row r="115" spans="1:39" s="129" customFormat="1">
      <c r="A115" s="255">
        <v>40056</v>
      </c>
      <c r="B115" s="137">
        <f t="shared" si="19"/>
        <v>3</v>
      </c>
      <c r="C115" s="115" t="str">
        <f t="shared" si="20"/>
        <v>Sep2009</v>
      </c>
      <c r="D115" s="115">
        <f t="shared" si="21"/>
        <v>40057</v>
      </c>
      <c r="E115" s="153">
        <v>146</v>
      </c>
      <c r="F115" s="154">
        <v>393</v>
      </c>
      <c r="G115" s="249">
        <v>170</v>
      </c>
      <c r="H115" s="175"/>
      <c r="I115" s="175"/>
      <c r="J115" s="175"/>
      <c r="K115" s="256">
        <v>1705</v>
      </c>
      <c r="L115" s="175">
        <v>3305</v>
      </c>
      <c r="M115" s="175">
        <v>1027</v>
      </c>
      <c r="N115" s="175">
        <v>140</v>
      </c>
      <c r="O115" s="175"/>
      <c r="P115" s="175"/>
      <c r="Q115" s="175"/>
      <c r="R115" s="175"/>
      <c r="S115" s="175"/>
      <c r="T115" s="257"/>
      <c r="W115" s="128"/>
      <c r="X115" s="128"/>
      <c r="Y115" s="128"/>
      <c r="Z115" s="128"/>
      <c r="AA115" s="128"/>
      <c r="AB115" s="128"/>
      <c r="AC115" s="128"/>
      <c r="AD115" s="128"/>
      <c r="AE115" s="128"/>
      <c r="AF115" s="128"/>
      <c r="AG115" s="128"/>
      <c r="AH115" s="128"/>
      <c r="AI115" s="128"/>
      <c r="AJ115" s="128"/>
      <c r="AK115" s="128"/>
      <c r="AL115" s="128"/>
      <c r="AM115" s="86"/>
    </row>
    <row r="116" spans="1:39" s="129" customFormat="1">
      <c r="A116" s="255">
        <v>40086</v>
      </c>
      <c r="B116" s="137">
        <f t="shared" si="19"/>
        <v>3</v>
      </c>
      <c r="C116" s="115" t="str">
        <f t="shared" si="20"/>
        <v>Sep2009</v>
      </c>
      <c r="D116" s="115">
        <f t="shared" si="21"/>
        <v>40057</v>
      </c>
      <c r="E116" s="153">
        <v>163</v>
      </c>
      <c r="F116" s="154">
        <v>459</v>
      </c>
      <c r="G116" s="249">
        <v>205</v>
      </c>
      <c r="H116" s="175"/>
      <c r="I116" s="175"/>
      <c r="J116" s="175"/>
      <c r="K116" s="256">
        <v>1724</v>
      </c>
      <c r="L116" s="175">
        <v>3449</v>
      </c>
      <c r="M116" s="175">
        <v>1055</v>
      </c>
      <c r="N116" s="175">
        <v>136</v>
      </c>
      <c r="O116" s="175"/>
      <c r="P116" s="175"/>
      <c r="Q116" s="175"/>
      <c r="R116" s="175"/>
      <c r="S116" s="175"/>
      <c r="T116" s="257"/>
      <c r="W116" s="128"/>
      <c r="X116" s="128"/>
      <c r="Y116" s="128"/>
      <c r="Z116" s="128"/>
      <c r="AA116" s="128"/>
      <c r="AB116" s="128"/>
      <c r="AC116" s="128"/>
      <c r="AD116" s="128"/>
      <c r="AE116" s="128"/>
      <c r="AF116" s="128"/>
      <c r="AG116" s="128"/>
      <c r="AH116" s="128"/>
      <c r="AI116" s="128"/>
      <c r="AJ116" s="128"/>
      <c r="AK116" s="128"/>
      <c r="AL116" s="128"/>
      <c r="AM116" s="86"/>
    </row>
    <row r="117" spans="1:39" s="129" customFormat="1">
      <c r="A117" s="255">
        <v>40117</v>
      </c>
      <c r="B117" s="137">
        <f t="shared" si="19"/>
        <v>4</v>
      </c>
      <c r="C117" s="115" t="str">
        <f t="shared" si="20"/>
        <v>dec2009</v>
      </c>
      <c r="D117" s="115">
        <f t="shared" si="21"/>
        <v>40148</v>
      </c>
      <c r="E117" s="153">
        <v>123</v>
      </c>
      <c r="F117" s="154">
        <v>399</v>
      </c>
      <c r="G117" s="249">
        <v>199</v>
      </c>
      <c r="H117" s="175"/>
      <c r="I117" s="175"/>
      <c r="J117" s="175"/>
      <c r="K117" s="256">
        <v>1680</v>
      </c>
      <c r="L117" s="175">
        <v>3496</v>
      </c>
      <c r="M117" s="175">
        <v>1055</v>
      </c>
      <c r="N117" s="175">
        <v>144</v>
      </c>
      <c r="O117" s="175"/>
      <c r="P117" s="175"/>
      <c r="Q117" s="175"/>
      <c r="R117" s="175"/>
      <c r="S117" s="175"/>
      <c r="T117" s="257"/>
      <c r="W117" s="128"/>
      <c r="X117" s="128"/>
      <c r="Y117" s="128"/>
      <c r="Z117" s="128"/>
      <c r="AA117" s="128"/>
      <c r="AB117" s="128"/>
      <c r="AC117" s="128"/>
      <c r="AD117" s="128"/>
      <c r="AE117" s="128"/>
      <c r="AF117" s="128"/>
      <c r="AG117" s="128"/>
      <c r="AH117" s="128"/>
      <c r="AI117" s="128"/>
      <c r="AJ117" s="128"/>
      <c r="AK117" s="128"/>
      <c r="AL117" s="128"/>
      <c r="AM117" s="86"/>
    </row>
    <row r="118" spans="1:39" s="129" customFormat="1">
      <c r="A118" s="255">
        <v>40147</v>
      </c>
      <c r="B118" s="137">
        <f t="shared" si="19"/>
        <v>4</v>
      </c>
      <c r="C118" s="115" t="str">
        <f t="shared" si="20"/>
        <v>dec2009</v>
      </c>
      <c r="D118" s="115">
        <f t="shared" si="21"/>
        <v>40148</v>
      </c>
      <c r="E118" s="153">
        <v>165</v>
      </c>
      <c r="F118" s="154">
        <v>386</v>
      </c>
      <c r="G118" s="249">
        <v>186</v>
      </c>
      <c r="H118" s="175"/>
      <c r="I118" s="175"/>
      <c r="J118" s="175"/>
      <c r="K118" s="256">
        <v>1690</v>
      </c>
      <c r="L118" s="175">
        <v>3524</v>
      </c>
      <c r="M118" s="175">
        <v>1061</v>
      </c>
      <c r="N118" s="175">
        <v>150</v>
      </c>
      <c r="O118" s="175"/>
      <c r="P118" s="175"/>
      <c r="Q118" s="175"/>
      <c r="R118" s="175"/>
      <c r="S118" s="175"/>
      <c r="T118" s="257"/>
      <c r="W118" s="128"/>
      <c r="X118" s="128"/>
      <c r="Y118" s="128"/>
      <c r="Z118" s="128"/>
      <c r="AA118" s="128"/>
      <c r="AB118" s="128"/>
      <c r="AC118" s="128"/>
      <c r="AD118" s="128"/>
      <c r="AE118" s="128"/>
      <c r="AF118" s="128"/>
      <c r="AG118" s="128"/>
      <c r="AH118" s="128"/>
      <c r="AI118" s="128"/>
      <c r="AJ118" s="128"/>
      <c r="AK118" s="128"/>
      <c r="AL118" s="128"/>
      <c r="AM118" s="86"/>
    </row>
    <row r="119" spans="1:39" s="129" customFormat="1">
      <c r="A119" s="255">
        <v>40178</v>
      </c>
      <c r="B119" s="137">
        <f t="shared" si="19"/>
        <v>4</v>
      </c>
      <c r="C119" s="115" t="str">
        <f t="shared" si="20"/>
        <v>dec2009</v>
      </c>
      <c r="D119" s="115">
        <f t="shared" si="21"/>
        <v>40148</v>
      </c>
      <c r="E119" s="153">
        <v>183</v>
      </c>
      <c r="F119" s="154">
        <v>472</v>
      </c>
      <c r="G119" s="249">
        <v>200</v>
      </c>
      <c r="H119" s="175"/>
      <c r="I119" s="175"/>
      <c r="J119" s="175"/>
      <c r="K119" s="256">
        <v>1723</v>
      </c>
      <c r="L119" s="175">
        <v>3644</v>
      </c>
      <c r="M119" s="175">
        <v>1043</v>
      </c>
      <c r="N119" s="175">
        <v>156</v>
      </c>
      <c r="O119" s="175"/>
      <c r="P119" s="175"/>
      <c r="Q119" s="175"/>
      <c r="R119" s="175"/>
      <c r="S119" s="175"/>
      <c r="T119" s="257"/>
      <c r="W119" s="128"/>
      <c r="X119" s="128"/>
      <c r="Y119" s="128"/>
      <c r="Z119" s="128"/>
      <c r="AA119" s="128"/>
      <c r="AB119" s="128"/>
      <c r="AC119" s="128"/>
      <c r="AD119" s="128"/>
      <c r="AE119" s="128"/>
      <c r="AF119" s="128"/>
      <c r="AG119" s="128"/>
      <c r="AH119" s="128"/>
      <c r="AI119" s="128"/>
      <c r="AJ119" s="128"/>
      <c r="AK119" s="128"/>
      <c r="AL119" s="128"/>
      <c r="AM119" s="86"/>
    </row>
    <row r="120" spans="1:39" s="129" customFormat="1">
      <c r="A120" s="255">
        <v>40209</v>
      </c>
      <c r="B120" s="137">
        <f t="shared" si="19"/>
        <v>1</v>
      </c>
      <c r="C120" s="115" t="str">
        <f t="shared" si="20"/>
        <v>Mar2010</v>
      </c>
      <c r="D120" s="115">
        <f t="shared" si="21"/>
        <v>40238</v>
      </c>
      <c r="E120" s="153">
        <v>106</v>
      </c>
      <c r="F120" s="154">
        <v>287</v>
      </c>
      <c r="G120" s="249">
        <v>189</v>
      </c>
      <c r="H120" s="175"/>
      <c r="I120" s="175"/>
      <c r="J120" s="175"/>
      <c r="K120" s="256">
        <v>1708</v>
      </c>
      <c r="L120" s="175">
        <v>3624</v>
      </c>
      <c r="M120" s="175">
        <v>1072</v>
      </c>
      <c r="N120" s="175">
        <v>154</v>
      </c>
      <c r="O120" s="175"/>
      <c r="P120" s="175"/>
      <c r="Q120" s="175"/>
      <c r="R120" s="175"/>
      <c r="S120" s="175"/>
      <c r="T120" s="257"/>
      <c r="W120" s="128"/>
      <c r="X120" s="128"/>
      <c r="Y120" s="128"/>
      <c r="Z120" s="128"/>
      <c r="AA120" s="128"/>
      <c r="AB120" s="128"/>
      <c r="AC120" s="128"/>
      <c r="AD120" s="128"/>
      <c r="AE120" s="128"/>
      <c r="AF120" s="128"/>
      <c r="AG120" s="128"/>
      <c r="AH120" s="128"/>
      <c r="AI120" s="128"/>
      <c r="AJ120" s="128"/>
      <c r="AK120" s="128"/>
      <c r="AL120" s="128"/>
      <c r="AM120" s="86"/>
    </row>
    <row r="121" spans="1:39" s="129" customFormat="1">
      <c r="A121" s="255">
        <v>40237</v>
      </c>
      <c r="B121" s="137">
        <f t="shared" si="19"/>
        <v>1</v>
      </c>
      <c r="C121" s="115" t="str">
        <f t="shared" si="20"/>
        <v>Mar2010</v>
      </c>
      <c r="D121" s="115">
        <f t="shared" si="21"/>
        <v>40238</v>
      </c>
      <c r="E121" s="153">
        <v>142</v>
      </c>
      <c r="F121" s="154">
        <v>325</v>
      </c>
      <c r="G121" s="249">
        <v>195</v>
      </c>
      <c r="H121" s="175"/>
      <c r="I121" s="175"/>
      <c r="J121" s="175"/>
      <c r="K121" s="256">
        <v>1678</v>
      </c>
      <c r="L121" s="175">
        <v>3616</v>
      </c>
      <c r="M121" s="175">
        <v>1081</v>
      </c>
      <c r="N121" s="175">
        <v>153</v>
      </c>
      <c r="O121" s="175"/>
      <c r="P121" s="175"/>
      <c r="Q121" s="175"/>
      <c r="R121" s="175"/>
      <c r="S121" s="175"/>
      <c r="T121" s="257"/>
      <c r="W121" s="128"/>
      <c r="X121" s="128"/>
      <c r="Y121" s="128"/>
      <c r="Z121" s="128"/>
      <c r="AA121" s="128"/>
      <c r="AB121" s="128"/>
      <c r="AC121" s="128"/>
      <c r="AD121" s="128"/>
      <c r="AE121" s="128"/>
      <c r="AF121" s="128"/>
      <c r="AG121" s="128"/>
      <c r="AH121" s="128"/>
      <c r="AI121" s="128"/>
      <c r="AJ121" s="128"/>
      <c r="AK121" s="128"/>
      <c r="AL121" s="128"/>
      <c r="AM121" s="86"/>
    </row>
    <row r="122" spans="1:39" s="129" customFormat="1">
      <c r="A122" s="255">
        <v>40268</v>
      </c>
      <c r="B122" s="137">
        <f t="shared" si="19"/>
        <v>1</v>
      </c>
      <c r="C122" s="115" t="str">
        <f t="shared" si="20"/>
        <v>Mar2010</v>
      </c>
      <c r="D122" s="115">
        <f t="shared" si="21"/>
        <v>40238</v>
      </c>
      <c r="E122" s="153">
        <v>179</v>
      </c>
      <c r="F122" s="154">
        <v>406</v>
      </c>
      <c r="G122" s="249">
        <v>221</v>
      </c>
      <c r="H122" s="175"/>
      <c r="I122" s="175"/>
      <c r="J122" s="175"/>
      <c r="K122" s="256">
        <v>1719</v>
      </c>
      <c r="L122" s="175">
        <v>3651</v>
      </c>
      <c r="M122" s="175">
        <v>1103</v>
      </c>
      <c r="N122" s="175">
        <v>156</v>
      </c>
      <c r="O122" s="175"/>
      <c r="P122" s="175"/>
      <c r="Q122" s="175"/>
      <c r="R122" s="175"/>
      <c r="S122" s="175"/>
      <c r="T122" s="257"/>
      <c r="W122" s="128"/>
      <c r="X122" s="128"/>
      <c r="Y122" s="128"/>
      <c r="Z122" s="128"/>
      <c r="AA122" s="128"/>
      <c r="AB122" s="128"/>
      <c r="AC122" s="128"/>
      <c r="AD122" s="128"/>
      <c r="AE122" s="128"/>
      <c r="AF122" s="128"/>
      <c r="AG122" s="128"/>
      <c r="AH122" s="128"/>
      <c r="AI122" s="128"/>
      <c r="AJ122" s="128"/>
      <c r="AK122" s="128"/>
      <c r="AL122" s="128"/>
      <c r="AM122" s="86"/>
    </row>
    <row r="123" spans="1:39" s="129" customFormat="1">
      <c r="A123" s="255">
        <v>40298</v>
      </c>
      <c r="B123" s="137">
        <f t="shared" si="19"/>
        <v>2</v>
      </c>
      <c r="C123" s="115" t="str">
        <f t="shared" si="20"/>
        <v>June2010</v>
      </c>
      <c r="D123" s="115">
        <f t="shared" si="21"/>
        <v>40330</v>
      </c>
      <c r="E123" s="153">
        <v>138</v>
      </c>
      <c r="F123" s="154">
        <v>343</v>
      </c>
      <c r="G123" s="249">
        <v>212</v>
      </c>
      <c r="H123" s="175"/>
      <c r="I123" s="175"/>
      <c r="J123" s="175"/>
      <c r="K123" s="256">
        <v>1698</v>
      </c>
      <c r="L123" s="175">
        <v>3626</v>
      </c>
      <c r="M123" s="175">
        <v>1119</v>
      </c>
      <c r="N123" s="175">
        <v>161</v>
      </c>
      <c r="O123" s="175"/>
      <c r="P123" s="175"/>
      <c r="Q123" s="175"/>
      <c r="R123" s="175"/>
      <c r="S123" s="175"/>
      <c r="T123" s="257"/>
      <c r="W123" s="128"/>
      <c r="X123" s="128"/>
      <c r="Y123" s="128"/>
      <c r="Z123" s="128"/>
      <c r="AA123" s="128"/>
      <c r="AB123" s="128"/>
      <c r="AC123" s="128"/>
      <c r="AD123" s="128"/>
      <c r="AE123" s="128"/>
      <c r="AF123" s="128"/>
      <c r="AG123" s="128"/>
      <c r="AH123" s="128"/>
      <c r="AI123" s="128"/>
      <c r="AJ123" s="128"/>
      <c r="AK123" s="128"/>
      <c r="AL123" s="128"/>
      <c r="AM123" s="86"/>
    </row>
    <row r="124" spans="1:39" s="129" customFormat="1">
      <c r="A124" s="255">
        <v>40329</v>
      </c>
      <c r="B124" s="137">
        <f t="shared" si="19"/>
        <v>2</v>
      </c>
      <c r="C124" s="115" t="str">
        <f t="shared" si="20"/>
        <v>June2010</v>
      </c>
      <c r="D124" s="115">
        <f t="shared" si="21"/>
        <v>40330</v>
      </c>
      <c r="E124" s="153">
        <v>154</v>
      </c>
      <c r="F124" s="154">
        <v>306</v>
      </c>
      <c r="G124" s="249">
        <v>193</v>
      </c>
      <c r="H124" s="175"/>
      <c r="I124" s="175"/>
      <c r="J124" s="175"/>
      <c r="K124" s="256">
        <v>1687</v>
      </c>
      <c r="L124" s="175">
        <v>3571</v>
      </c>
      <c r="M124" s="175">
        <v>1099</v>
      </c>
      <c r="N124" s="175">
        <v>167</v>
      </c>
      <c r="O124" s="175"/>
      <c r="P124" s="175"/>
      <c r="Q124" s="175"/>
      <c r="R124" s="175"/>
      <c r="S124" s="175"/>
      <c r="T124" s="257"/>
      <c r="W124" s="128"/>
      <c r="X124" s="128"/>
      <c r="Y124" s="128"/>
      <c r="Z124" s="128"/>
      <c r="AA124" s="128"/>
      <c r="AB124" s="128"/>
      <c r="AC124" s="128"/>
      <c r="AD124" s="128"/>
      <c r="AE124" s="128"/>
      <c r="AF124" s="128"/>
      <c r="AG124" s="128"/>
      <c r="AH124" s="128"/>
      <c r="AI124" s="128"/>
      <c r="AJ124" s="128"/>
      <c r="AK124" s="128"/>
      <c r="AL124" s="128"/>
      <c r="AM124" s="86"/>
    </row>
    <row r="125" spans="1:39" s="129" customFormat="1">
      <c r="A125" s="255">
        <v>40359</v>
      </c>
      <c r="B125" s="137">
        <f t="shared" si="19"/>
        <v>2</v>
      </c>
      <c r="C125" s="115" t="str">
        <f t="shared" si="20"/>
        <v>June2010</v>
      </c>
      <c r="D125" s="115">
        <f t="shared" si="21"/>
        <v>40330</v>
      </c>
      <c r="E125" s="153">
        <v>159</v>
      </c>
      <c r="F125" s="154">
        <v>389</v>
      </c>
      <c r="G125" s="249">
        <v>206</v>
      </c>
      <c r="H125" s="175"/>
      <c r="I125" s="175"/>
      <c r="J125" s="175"/>
      <c r="K125" s="256">
        <v>1684</v>
      </c>
      <c r="L125" s="175">
        <v>3571</v>
      </c>
      <c r="M125" s="175">
        <v>1129</v>
      </c>
      <c r="N125" s="175">
        <v>164</v>
      </c>
      <c r="O125" s="175"/>
      <c r="P125" s="175"/>
      <c r="Q125" s="175"/>
      <c r="R125" s="175"/>
      <c r="S125" s="175"/>
      <c r="T125" s="257"/>
      <c r="W125" s="128"/>
      <c r="X125" s="128"/>
      <c r="Y125" s="128"/>
      <c r="Z125" s="128"/>
      <c r="AA125" s="128"/>
      <c r="AB125" s="128"/>
      <c r="AC125" s="128"/>
      <c r="AD125" s="128"/>
      <c r="AE125" s="128"/>
      <c r="AF125" s="128"/>
      <c r="AG125" s="128"/>
      <c r="AH125" s="128"/>
      <c r="AI125" s="128"/>
      <c r="AJ125" s="128"/>
      <c r="AK125" s="128"/>
      <c r="AL125" s="128"/>
      <c r="AM125" s="86"/>
    </row>
    <row r="126" spans="1:39" s="129" customFormat="1">
      <c r="A126" s="255">
        <v>40390</v>
      </c>
      <c r="B126" s="137">
        <f t="shared" si="19"/>
        <v>3</v>
      </c>
      <c r="C126" s="115" t="str">
        <f t="shared" si="20"/>
        <v>Sep2010</v>
      </c>
      <c r="D126" s="115">
        <f t="shared" si="21"/>
        <v>40422</v>
      </c>
      <c r="E126" s="153">
        <v>131</v>
      </c>
      <c r="F126" s="154">
        <v>380</v>
      </c>
      <c r="G126" s="249">
        <v>229</v>
      </c>
      <c r="H126" s="175"/>
      <c r="I126" s="175"/>
      <c r="J126" s="175"/>
      <c r="K126" s="256">
        <v>1690</v>
      </c>
      <c r="L126" s="175">
        <v>3600</v>
      </c>
      <c r="M126" s="175">
        <v>1134</v>
      </c>
      <c r="N126" s="175">
        <v>165</v>
      </c>
      <c r="O126" s="175">
        <v>231</v>
      </c>
      <c r="P126" s="175"/>
      <c r="Q126" s="175"/>
      <c r="R126" s="175"/>
      <c r="S126" s="175"/>
      <c r="T126" s="257"/>
      <c r="W126" s="128"/>
      <c r="X126" s="128"/>
      <c r="Y126" s="128"/>
      <c r="Z126" s="128"/>
      <c r="AA126" s="128"/>
      <c r="AB126" s="128"/>
      <c r="AC126" s="128"/>
      <c r="AD126" s="128"/>
      <c r="AE126" s="128"/>
      <c r="AF126" s="128"/>
      <c r="AG126" s="128"/>
      <c r="AH126" s="128"/>
      <c r="AI126" s="128"/>
      <c r="AJ126" s="128"/>
      <c r="AK126" s="128"/>
      <c r="AL126" s="128"/>
      <c r="AM126" s="86"/>
    </row>
    <row r="127" spans="1:39" s="129" customFormat="1">
      <c r="A127" s="255">
        <v>40421</v>
      </c>
      <c r="B127" s="137">
        <f t="shared" si="19"/>
        <v>3</v>
      </c>
      <c r="C127" s="115" t="str">
        <f t="shared" si="20"/>
        <v>Sep2010</v>
      </c>
      <c r="D127" s="115">
        <f t="shared" si="21"/>
        <v>40422</v>
      </c>
      <c r="E127" s="153">
        <v>207</v>
      </c>
      <c r="F127" s="154">
        <v>338</v>
      </c>
      <c r="G127" s="249">
        <v>215</v>
      </c>
      <c r="H127" s="175"/>
      <c r="I127" s="175"/>
      <c r="J127" s="175"/>
      <c r="K127" s="256">
        <v>1748</v>
      </c>
      <c r="L127" s="175">
        <v>3547</v>
      </c>
      <c r="M127" s="175">
        <v>1138</v>
      </c>
      <c r="N127" s="175">
        <v>167</v>
      </c>
      <c r="O127" s="175">
        <v>238</v>
      </c>
      <c r="P127" s="175"/>
      <c r="Q127" s="175"/>
      <c r="R127" s="175"/>
      <c r="S127" s="175"/>
      <c r="T127" s="257"/>
      <c r="W127" s="128"/>
      <c r="X127" s="128"/>
      <c r="Y127" s="128"/>
      <c r="Z127" s="128"/>
      <c r="AA127" s="128"/>
      <c r="AB127" s="128"/>
      <c r="AC127" s="128"/>
      <c r="AD127" s="128"/>
      <c r="AE127" s="128"/>
      <c r="AF127" s="128"/>
      <c r="AG127" s="128"/>
      <c r="AH127" s="128"/>
      <c r="AI127" s="128"/>
      <c r="AJ127" s="128"/>
      <c r="AK127" s="128"/>
      <c r="AL127" s="128"/>
      <c r="AM127" s="86"/>
    </row>
    <row r="128" spans="1:39" s="129" customFormat="1">
      <c r="A128" s="255">
        <v>40451</v>
      </c>
      <c r="B128" s="137">
        <f t="shared" si="19"/>
        <v>3</v>
      </c>
      <c r="C128" s="115" t="str">
        <f t="shared" si="20"/>
        <v>Sep2010</v>
      </c>
      <c r="D128" s="115">
        <f t="shared" si="21"/>
        <v>40422</v>
      </c>
      <c r="E128" s="153">
        <v>166</v>
      </c>
      <c r="F128" s="154">
        <v>412</v>
      </c>
      <c r="G128" s="249">
        <v>259</v>
      </c>
      <c r="H128" s="175"/>
      <c r="I128" s="175"/>
      <c r="J128" s="175"/>
      <c r="K128" s="256">
        <v>1771</v>
      </c>
      <c r="L128" s="175">
        <v>3589</v>
      </c>
      <c r="M128" s="175">
        <v>1176</v>
      </c>
      <c r="N128" s="175">
        <v>170</v>
      </c>
      <c r="O128" s="175">
        <v>237</v>
      </c>
      <c r="P128" s="175"/>
      <c r="Q128" s="175"/>
      <c r="R128" s="175"/>
      <c r="S128" s="175"/>
      <c r="T128" s="257"/>
      <c r="W128" s="128"/>
      <c r="X128" s="128"/>
      <c r="Y128" s="128"/>
      <c r="Z128" s="128"/>
      <c r="AA128" s="128"/>
      <c r="AB128" s="128"/>
      <c r="AC128" s="128"/>
      <c r="AD128" s="128"/>
      <c r="AE128" s="128"/>
      <c r="AF128" s="128"/>
      <c r="AG128" s="128"/>
      <c r="AH128" s="128"/>
      <c r="AI128" s="128"/>
      <c r="AJ128" s="128"/>
      <c r="AK128" s="128"/>
      <c r="AL128" s="128"/>
      <c r="AM128" s="86"/>
    </row>
    <row r="129" spans="1:39" s="129" customFormat="1">
      <c r="A129" s="255">
        <v>40482</v>
      </c>
      <c r="B129" s="137">
        <f t="shared" si="19"/>
        <v>4</v>
      </c>
      <c r="C129" s="115" t="str">
        <f t="shared" si="20"/>
        <v>dec2010</v>
      </c>
      <c r="D129" s="115">
        <f t="shared" si="21"/>
        <v>40513</v>
      </c>
      <c r="E129" s="153">
        <v>158</v>
      </c>
      <c r="F129" s="154">
        <v>333</v>
      </c>
      <c r="G129" s="249">
        <v>237</v>
      </c>
      <c r="H129" s="175"/>
      <c r="I129" s="175"/>
      <c r="J129" s="175"/>
      <c r="K129" s="256">
        <v>1787</v>
      </c>
      <c r="L129" s="175">
        <v>3547</v>
      </c>
      <c r="M129" s="175">
        <v>1195</v>
      </c>
      <c r="N129" s="175">
        <v>172</v>
      </c>
      <c r="O129" s="175">
        <v>237</v>
      </c>
      <c r="P129" s="175"/>
      <c r="Q129" s="175"/>
      <c r="R129" s="175"/>
      <c r="S129" s="175"/>
      <c r="T129" s="257"/>
      <c r="W129" s="128"/>
      <c r="X129" s="128"/>
      <c r="Y129" s="128"/>
      <c r="Z129" s="128"/>
      <c r="AA129" s="128"/>
      <c r="AB129" s="128"/>
      <c r="AC129" s="128"/>
      <c r="AD129" s="128"/>
      <c r="AE129" s="128"/>
      <c r="AF129" s="128"/>
      <c r="AG129" s="128"/>
      <c r="AH129" s="128"/>
      <c r="AI129" s="128"/>
      <c r="AJ129" s="128"/>
      <c r="AK129" s="128"/>
      <c r="AL129" s="128"/>
      <c r="AM129" s="86"/>
    </row>
    <row r="130" spans="1:39" s="129" customFormat="1">
      <c r="A130" s="255">
        <v>40512</v>
      </c>
      <c r="B130" s="137">
        <f t="shared" si="19"/>
        <v>4</v>
      </c>
      <c r="C130" s="115" t="str">
        <f t="shared" si="20"/>
        <v>dec2010</v>
      </c>
      <c r="D130" s="115">
        <f t="shared" si="21"/>
        <v>40513</v>
      </c>
      <c r="E130" s="153">
        <v>171</v>
      </c>
      <c r="F130" s="154">
        <v>362</v>
      </c>
      <c r="G130" s="249">
        <v>258</v>
      </c>
      <c r="H130" s="175"/>
      <c r="I130" s="175"/>
      <c r="J130" s="175"/>
      <c r="K130" s="256">
        <v>1806</v>
      </c>
      <c r="L130" s="175">
        <v>3547</v>
      </c>
      <c r="M130" s="175">
        <v>1278</v>
      </c>
      <c r="N130" s="175">
        <v>173</v>
      </c>
      <c r="O130" s="175">
        <v>237</v>
      </c>
      <c r="P130" s="175"/>
      <c r="Q130" s="175"/>
      <c r="R130" s="175"/>
      <c r="S130" s="175"/>
      <c r="T130" s="257"/>
      <c r="W130" s="128"/>
      <c r="X130" s="128"/>
      <c r="Y130" s="128"/>
      <c r="Z130" s="128"/>
      <c r="AA130" s="128"/>
      <c r="AB130" s="128"/>
      <c r="AC130" s="128"/>
      <c r="AD130" s="128"/>
      <c r="AE130" s="128"/>
      <c r="AF130" s="128"/>
      <c r="AG130" s="128"/>
      <c r="AH130" s="128"/>
      <c r="AI130" s="128"/>
      <c r="AJ130" s="128"/>
      <c r="AK130" s="128"/>
      <c r="AL130" s="128"/>
      <c r="AM130" s="86"/>
    </row>
    <row r="131" spans="1:39" s="129" customFormat="1">
      <c r="A131" s="255">
        <v>40543</v>
      </c>
      <c r="B131" s="137">
        <f t="shared" si="19"/>
        <v>4</v>
      </c>
      <c r="C131" s="115" t="str">
        <f t="shared" si="20"/>
        <v>dec2010</v>
      </c>
      <c r="D131" s="115">
        <f t="shared" si="21"/>
        <v>40513</v>
      </c>
      <c r="E131" s="153">
        <v>172</v>
      </c>
      <c r="F131" s="154">
        <v>427</v>
      </c>
      <c r="G131" s="249">
        <v>299</v>
      </c>
      <c r="H131" s="175"/>
      <c r="I131" s="175"/>
      <c r="J131" s="175"/>
      <c r="K131" s="256">
        <v>1827</v>
      </c>
      <c r="L131" s="175">
        <v>3603</v>
      </c>
      <c r="M131" s="175">
        <v>1339</v>
      </c>
      <c r="N131" s="175">
        <v>173</v>
      </c>
      <c r="O131" s="175">
        <v>237</v>
      </c>
      <c r="P131" s="175"/>
      <c r="Q131" s="175"/>
      <c r="R131" s="175"/>
      <c r="S131" s="175"/>
      <c r="T131" s="257"/>
      <c r="W131" s="128"/>
      <c r="X131" s="128"/>
      <c r="Y131" s="128"/>
      <c r="Z131" s="128"/>
      <c r="AA131" s="128"/>
      <c r="AB131" s="128"/>
      <c r="AC131" s="128"/>
      <c r="AD131" s="128"/>
      <c r="AE131" s="128"/>
      <c r="AF131" s="128"/>
      <c r="AG131" s="128"/>
      <c r="AH131" s="128"/>
      <c r="AI131" s="128"/>
      <c r="AJ131" s="128"/>
      <c r="AK131" s="128"/>
      <c r="AL131" s="128"/>
      <c r="AM131" s="86"/>
    </row>
    <row r="132" spans="1:39" s="129" customFormat="1">
      <c r="A132" s="255">
        <v>40574</v>
      </c>
      <c r="B132" s="137">
        <f t="shared" si="19"/>
        <v>1</v>
      </c>
      <c r="C132" s="115" t="str">
        <f t="shared" si="20"/>
        <v>Mar2011</v>
      </c>
      <c r="D132" s="115">
        <f t="shared" si="21"/>
        <v>40603</v>
      </c>
      <c r="E132" s="153">
        <v>148</v>
      </c>
      <c r="F132" s="154">
        <v>302</v>
      </c>
      <c r="G132" s="249">
        <v>254</v>
      </c>
      <c r="H132" s="175"/>
      <c r="I132" s="175"/>
      <c r="J132" s="175"/>
      <c r="K132" s="256">
        <v>1851</v>
      </c>
      <c r="L132" s="175">
        <v>3560</v>
      </c>
      <c r="M132" s="175">
        <v>1375</v>
      </c>
      <c r="N132" s="175">
        <v>172</v>
      </c>
      <c r="O132" s="175">
        <v>241</v>
      </c>
      <c r="P132" s="175"/>
      <c r="Q132" s="175"/>
      <c r="R132" s="175"/>
      <c r="S132" s="175"/>
      <c r="T132" s="257"/>
      <c r="W132" s="128"/>
      <c r="X132" s="128"/>
      <c r="Y132" s="128"/>
      <c r="Z132" s="128"/>
      <c r="AA132" s="128"/>
      <c r="AB132" s="128"/>
      <c r="AC132" s="128"/>
      <c r="AD132" s="128"/>
      <c r="AE132" s="128"/>
      <c r="AF132" s="128"/>
      <c r="AG132" s="128"/>
      <c r="AH132" s="128"/>
      <c r="AI132" s="128"/>
      <c r="AJ132" s="128"/>
      <c r="AK132" s="128"/>
      <c r="AL132" s="128"/>
      <c r="AM132" s="86"/>
    </row>
    <row r="133" spans="1:39" s="129" customFormat="1">
      <c r="A133" s="255">
        <v>40602</v>
      </c>
      <c r="B133" s="137">
        <f t="shared" ref="B133:B196" si="38">MONTH(MONTH(A133)&amp;0)</f>
        <v>1</v>
      </c>
      <c r="C133" s="115" t="str">
        <f t="shared" ref="C133:C196" si="39">IF(B133=4,"dec",IF(B133=1,"Mar", IF(B133=2,"June",IF(B133=3,"Sep",""))))&amp;YEAR(A133)</f>
        <v>Mar2011</v>
      </c>
      <c r="D133" s="115">
        <f t="shared" ref="D133:D196" si="40">DATEVALUE(C133)</f>
        <v>40603</v>
      </c>
      <c r="E133" s="153">
        <v>191</v>
      </c>
      <c r="F133" s="154">
        <v>280</v>
      </c>
      <c r="G133" s="249">
        <v>234</v>
      </c>
      <c r="H133" s="175"/>
      <c r="I133" s="175"/>
      <c r="J133" s="175"/>
      <c r="K133" s="256">
        <v>1881</v>
      </c>
      <c r="L133" s="175">
        <v>3486</v>
      </c>
      <c r="M133" s="175">
        <v>1385</v>
      </c>
      <c r="N133" s="175">
        <v>168</v>
      </c>
      <c r="O133" s="175">
        <v>243</v>
      </c>
      <c r="P133" s="175"/>
      <c r="Q133" s="175"/>
      <c r="R133" s="175"/>
      <c r="S133" s="175"/>
      <c r="T133" s="257"/>
      <c r="W133" s="128"/>
      <c r="X133" s="128"/>
      <c r="Y133" s="128"/>
      <c r="Z133" s="128"/>
      <c r="AA133" s="128"/>
      <c r="AB133" s="128"/>
      <c r="AC133" s="128"/>
      <c r="AD133" s="128"/>
      <c r="AE133" s="128"/>
      <c r="AF133" s="128"/>
      <c r="AG133" s="128"/>
      <c r="AH133" s="128"/>
      <c r="AI133" s="128"/>
      <c r="AJ133" s="128"/>
      <c r="AK133" s="128"/>
      <c r="AL133" s="128"/>
      <c r="AM133" s="86"/>
    </row>
    <row r="134" spans="1:39" s="129" customFormat="1">
      <c r="A134" s="255">
        <v>40633</v>
      </c>
      <c r="B134" s="137">
        <f t="shared" si="38"/>
        <v>1</v>
      </c>
      <c r="C134" s="115" t="str">
        <f t="shared" si="39"/>
        <v>Mar2011</v>
      </c>
      <c r="D134" s="115">
        <f t="shared" si="40"/>
        <v>40603</v>
      </c>
      <c r="E134" s="153">
        <v>188</v>
      </c>
      <c r="F134" s="154">
        <v>369</v>
      </c>
      <c r="G134" s="249">
        <v>295</v>
      </c>
      <c r="H134" s="175"/>
      <c r="I134" s="175"/>
      <c r="J134" s="175"/>
      <c r="K134" s="256">
        <v>1933</v>
      </c>
      <c r="L134" s="175">
        <v>3506</v>
      </c>
      <c r="M134" s="175">
        <v>1432</v>
      </c>
      <c r="N134" s="175">
        <v>171</v>
      </c>
      <c r="O134" s="175">
        <v>243</v>
      </c>
      <c r="P134" s="175"/>
      <c r="Q134" s="175"/>
      <c r="R134" s="175"/>
      <c r="S134" s="175"/>
      <c r="T134" s="257"/>
      <c r="W134" s="128"/>
      <c r="X134" s="128"/>
      <c r="Y134" s="128"/>
      <c r="Z134" s="128"/>
      <c r="AA134" s="128"/>
      <c r="AB134" s="128"/>
      <c r="AC134" s="128"/>
      <c r="AD134" s="128"/>
      <c r="AE134" s="128"/>
      <c r="AF134" s="128"/>
      <c r="AG134" s="128"/>
      <c r="AH134" s="128"/>
      <c r="AI134" s="128"/>
      <c r="AJ134" s="128"/>
      <c r="AK134" s="128"/>
      <c r="AL134" s="128"/>
      <c r="AM134" s="86"/>
    </row>
    <row r="135" spans="1:39" s="129" customFormat="1">
      <c r="A135" s="255">
        <v>40663</v>
      </c>
      <c r="B135" s="137">
        <f t="shared" si="38"/>
        <v>2</v>
      </c>
      <c r="C135" s="115" t="str">
        <f t="shared" si="39"/>
        <v>June2011</v>
      </c>
      <c r="D135" s="115">
        <f t="shared" si="40"/>
        <v>40695</v>
      </c>
      <c r="E135" s="153">
        <v>157</v>
      </c>
      <c r="F135" s="154">
        <v>354</v>
      </c>
      <c r="G135" s="249">
        <v>281</v>
      </c>
      <c r="H135" s="175"/>
      <c r="I135" s="175"/>
      <c r="J135" s="175"/>
      <c r="K135" s="256">
        <v>1942</v>
      </c>
      <c r="L135" s="175">
        <v>3518</v>
      </c>
      <c r="M135" s="175">
        <v>1474</v>
      </c>
      <c r="N135" s="175">
        <v>167</v>
      </c>
      <c r="O135" s="175">
        <v>247</v>
      </c>
      <c r="P135" s="175"/>
      <c r="Q135" s="175"/>
      <c r="R135" s="175"/>
      <c r="S135" s="175"/>
      <c r="T135" s="257"/>
      <c r="W135" s="128"/>
      <c r="X135" s="128"/>
      <c r="Y135" s="128"/>
      <c r="Z135" s="128"/>
      <c r="AA135" s="128"/>
      <c r="AB135" s="128"/>
      <c r="AC135" s="128"/>
      <c r="AD135" s="128"/>
      <c r="AE135" s="128"/>
      <c r="AF135" s="128"/>
      <c r="AG135" s="128"/>
      <c r="AH135" s="128"/>
      <c r="AI135" s="128"/>
      <c r="AJ135" s="128"/>
      <c r="AK135" s="128"/>
      <c r="AL135" s="128"/>
      <c r="AM135" s="86"/>
    </row>
    <row r="136" spans="1:39" s="129" customFormat="1">
      <c r="A136" s="255">
        <v>40694</v>
      </c>
      <c r="B136" s="137">
        <f t="shared" si="38"/>
        <v>2</v>
      </c>
      <c r="C136" s="115" t="str">
        <f t="shared" si="39"/>
        <v>June2011</v>
      </c>
      <c r="D136" s="115">
        <f t="shared" si="40"/>
        <v>40695</v>
      </c>
      <c r="E136" s="153">
        <v>169</v>
      </c>
      <c r="F136" s="154">
        <v>356</v>
      </c>
      <c r="G136" s="249">
        <v>234</v>
      </c>
      <c r="H136" s="175"/>
      <c r="I136" s="175"/>
      <c r="J136" s="175"/>
      <c r="K136" s="256">
        <v>1943</v>
      </c>
      <c r="L136" s="175">
        <v>3473</v>
      </c>
      <c r="M136" s="175">
        <v>1448</v>
      </c>
      <c r="N136" s="175">
        <v>168</v>
      </c>
      <c r="O136" s="175">
        <v>250</v>
      </c>
      <c r="P136" s="175"/>
      <c r="Q136" s="175"/>
      <c r="R136" s="175"/>
      <c r="S136" s="175"/>
      <c r="T136" s="257"/>
      <c r="W136" s="128"/>
      <c r="X136" s="128"/>
      <c r="Y136" s="128"/>
      <c r="Z136" s="128"/>
      <c r="AA136" s="128"/>
      <c r="AB136" s="128"/>
      <c r="AC136" s="128"/>
      <c r="AD136" s="128"/>
      <c r="AE136" s="128"/>
      <c r="AF136" s="128"/>
      <c r="AG136" s="128"/>
      <c r="AH136" s="128"/>
      <c r="AI136" s="128"/>
      <c r="AJ136" s="128"/>
      <c r="AK136" s="128"/>
      <c r="AL136" s="128"/>
      <c r="AM136" s="86"/>
    </row>
    <row r="137" spans="1:39" s="129" customFormat="1">
      <c r="A137" s="255">
        <v>40724</v>
      </c>
      <c r="B137" s="137">
        <f t="shared" si="38"/>
        <v>2</v>
      </c>
      <c r="C137" s="115" t="str">
        <f t="shared" si="39"/>
        <v>June2011</v>
      </c>
      <c r="D137" s="115">
        <f t="shared" si="40"/>
        <v>40695</v>
      </c>
      <c r="E137" s="153">
        <v>166</v>
      </c>
      <c r="F137" s="154">
        <v>398</v>
      </c>
      <c r="G137" s="249">
        <v>224</v>
      </c>
      <c r="H137" s="175"/>
      <c r="I137" s="175"/>
      <c r="J137" s="175"/>
      <c r="K137" s="256">
        <v>1965</v>
      </c>
      <c r="L137" s="175">
        <v>3476</v>
      </c>
      <c r="M137" s="175">
        <v>1396</v>
      </c>
      <c r="N137" s="175">
        <v>168</v>
      </c>
      <c r="O137" s="175">
        <v>253</v>
      </c>
      <c r="P137" s="175"/>
      <c r="Q137" s="175"/>
      <c r="R137" s="175"/>
      <c r="S137" s="175"/>
      <c r="T137" s="257"/>
      <c r="W137" s="128"/>
      <c r="X137" s="128"/>
      <c r="Y137" s="128"/>
      <c r="Z137" s="128"/>
      <c r="AA137" s="128"/>
      <c r="AB137" s="128"/>
      <c r="AC137" s="128"/>
      <c r="AD137" s="128"/>
      <c r="AE137" s="128"/>
      <c r="AF137" s="128"/>
      <c r="AG137" s="128"/>
      <c r="AH137" s="128"/>
      <c r="AI137" s="128"/>
      <c r="AJ137" s="128"/>
      <c r="AK137" s="128"/>
      <c r="AL137" s="128"/>
      <c r="AM137" s="86"/>
    </row>
    <row r="138" spans="1:39" s="129" customFormat="1">
      <c r="A138" s="255">
        <v>40755</v>
      </c>
      <c r="B138" s="137">
        <f t="shared" si="38"/>
        <v>3</v>
      </c>
      <c r="C138" s="115" t="str">
        <f t="shared" si="39"/>
        <v>Sep2011</v>
      </c>
      <c r="D138" s="115">
        <f t="shared" si="40"/>
        <v>40787</v>
      </c>
      <c r="E138" s="153">
        <v>158</v>
      </c>
      <c r="F138" s="154">
        <v>321</v>
      </c>
      <c r="G138" s="249">
        <v>198</v>
      </c>
      <c r="H138" s="175"/>
      <c r="I138" s="175"/>
      <c r="J138" s="175"/>
      <c r="K138" s="256">
        <v>1979</v>
      </c>
      <c r="L138" s="175">
        <v>3441</v>
      </c>
      <c r="M138" s="175">
        <v>1364</v>
      </c>
      <c r="N138" s="175">
        <v>186</v>
      </c>
      <c r="O138" s="175">
        <v>252</v>
      </c>
      <c r="P138" s="175"/>
      <c r="Q138" s="175"/>
      <c r="R138" s="175"/>
      <c r="S138" s="175"/>
      <c r="T138" s="257"/>
      <c r="W138" s="128"/>
      <c r="X138" s="128"/>
      <c r="Y138" s="128"/>
      <c r="Z138" s="128"/>
      <c r="AA138" s="128"/>
      <c r="AB138" s="128"/>
      <c r="AC138" s="128"/>
      <c r="AD138" s="128"/>
      <c r="AE138" s="128"/>
      <c r="AF138" s="128"/>
      <c r="AG138" s="128"/>
      <c r="AH138" s="128"/>
      <c r="AI138" s="128"/>
      <c r="AJ138" s="128"/>
      <c r="AK138" s="128"/>
      <c r="AL138" s="128"/>
      <c r="AM138" s="86"/>
    </row>
    <row r="139" spans="1:39" s="129" customFormat="1">
      <c r="A139" s="255">
        <v>40786</v>
      </c>
      <c r="B139" s="137">
        <f t="shared" si="38"/>
        <v>3</v>
      </c>
      <c r="C139" s="115" t="str">
        <f t="shared" si="39"/>
        <v>Sep2011</v>
      </c>
      <c r="D139" s="115">
        <f t="shared" si="40"/>
        <v>40787</v>
      </c>
      <c r="E139" s="153">
        <v>182</v>
      </c>
      <c r="F139" s="154">
        <v>395</v>
      </c>
      <c r="G139" s="249">
        <v>200</v>
      </c>
      <c r="H139" s="175"/>
      <c r="I139" s="175"/>
      <c r="J139" s="175"/>
      <c r="K139" s="256">
        <v>2013</v>
      </c>
      <c r="L139" s="175">
        <v>3492</v>
      </c>
      <c r="M139" s="175">
        <v>1338</v>
      </c>
      <c r="N139" s="175">
        <v>188</v>
      </c>
      <c r="O139" s="175">
        <v>256</v>
      </c>
      <c r="P139" s="175"/>
      <c r="Q139" s="175"/>
      <c r="R139" s="175"/>
      <c r="S139" s="175"/>
      <c r="T139" s="257"/>
      <c r="W139" s="128"/>
      <c r="X139" s="128"/>
      <c r="Y139" s="128"/>
      <c r="Z139" s="128"/>
      <c r="AA139" s="128"/>
      <c r="AB139" s="128"/>
      <c r="AC139" s="128"/>
      <c r="AD139" s="128"/>
      <c r="AE139" s="128"/>
      <c r="AF139" s="128"/>
      <c r="AG139" s="128"/>
      <c r="AH139" s="128"/>
      <c r="AI139" s="128"/>
      <c r="AJ139" s="128"/>
      <c r="AK139" s="128"/>
      <c r="AL139" s="128"/>
      <c r="AM139" s="86"/>
    </row>
    <row r="140" spans="1:39" s="129" customFormat="1">
      <c r="A140" s="255">
        <v>40816</v>
      </c>
      <c r="B140" s="137">
        <f t="shared" si="38"/>
        <v>3</v>
      </c>
      <c r="C140" s="115" t="str">
        <f t="shared" si="39"/>
        <v>Sep2011</v>
      </c>
      <c r="D140" s="115">
        <f t="shared" si="40"/>
        <v>40787</v>
      </c>
      <c r="E140" s="153">
        <v>171</v>
      </c>
      <c r="F140" s="154">
        <v>354</v>
      </c>
      <c r="G140" s="249">
        <v>216</v>
      </c>
      <c r="H140" s="175"/>
      <c r="I140" s="175"/>
      <c r="J140" s="175"/>
      <c r="K140" s="256">
        <v>2045</v>
      </c>
      <c r="L140" s="175">
        <v>3497</v>
      </c>
      <c r="M140" s="175">
        <v>1256</v>
      </c>
      <c r="N140" s="175">
        <v>187</v>
      </c>
      <c r="O140" s="175">
        <v>257</v>
      </c>
      <c r="P140" s="175"/>
      <c r="Q140" s="175"/>
      <c r="R140" s="175"/>
      <c r="S140" s="175"/>
      <c r="T140" s="257"/>
      <c r="W140" s="128"/>
      <c r="X140" s="128"/>
      <c r="Y140" s="128"/>
      <c r="Z140" s="128"/>
      <c r="AA140" s="128"/>
      <c r="AB140" s="128"/>
      <c r="AC140" s="128"/>
      <c r="AD140" s="128"/>
      <c r="AE140" s="128"/>
      <c r="AF140" s="128"/>
      <c r="AG140" s="128"/>
      <c r="AH140" s="128"/>
      <c r="AI140" s="128"/>
      <c r="AJ140" s="128"/>
      <c r="AK140" s="128"/>
      <c r="AL140" s="128"/>
      <c r="AM140" s="86"/>
    </row>
    <row r="141" spans="1:39" s="129" customFormat="1">
      <c r="A141" s="255">
        <v>40847</v>
      </c>
      <c r="B141" s="137">
        <f t="shared" si="38"/>
        <v>4</v>
      </c>
      <c r="C141" s="115" t="str">
        <f t="shared" si="39"/>
        <v>dec2011</v>
      </c>
      <c r="D141" s="115">
        <f t="shared" si="40"/>
        <v>40878</v>
      </c>
      <c r="E141" s="153">
        <v>180</v>
      </c>
      <c r="F141" s="154">
        <v>325</v>
      </c>
      <c r="G141" s="249">
        <v>220</v>
      </c>
      <c r="H141" s="175"/>
      <c r="I141" s="175"/>
      <c r="J141" s="175"/>
      <c r="K141" s="256">
        <v>2072</v>
      </c>
      <c r="L141" s="175">
        <v>3476</v>
      </c>
      <c r="M141" s="175">
        <v>1211</v>
      </c>
      <c r="N141" s="175">
        <v>190</v>
      </c>
      <c r="O141" s="175">
        <v>256</v>
      </c>
      <c r="P141" s="175"/>
      <c r="Q141" s="175"/>
      <c r="R141" s="175"/>
      <c r="S141" s="175"/>
      <c r="T141" s="257"/>
      <c r="W141" s="128"/>
      <c r="X141" s="128"/>
      <c r="Y141" s="128"/>
      <c r="Z141" s="128"/>
      <c r="AA141" s="128"/>
      <c r="AB141" s="128"/>
      <c r="AC141" s="128"/>
      <c r="AD141" s="128"/>
      <c r="AE141" s="128"/>
      <c r="AF141" s="128"/>
      <c r="AG141" s="128"/>
      <c r="AH141" s="128"/>
      <c r="AI141" s="128"/>
      <c r="AJ141" s="128"/>
      <c r="AK141" s="128"/>
      <c r="AL141" s="128"/>
      <c r="AM141" s="86"/>
    </row>
    <row r="142" spans="1:39" s="129" customFormat="1">
      <c r="A142" s="255">
        <v>40877</v>
      </c>
      <c r="B142" s="137">
        <f t="shared" si="38"/>
        <v>4</v>
      </c>
      <c r="C142" s="115" t="str">
        <f t="shared" si="39"/>
        <v>dec2011</v>
      </c>
      <c r="D142" s="115">
        <f t="shared" si="40"/>
        <v>40878</v>
      </c>
      <c r="E142" s="153">
        <v>171</v>
      </c>
      <c r="F142" s="154">
        <v>363</v>
      </c>
      <c r="G142" s="249">
        <v>212</v>
      </c>
      <c r="H142" s="175"/>
      <c r="I142" s="175"/>
      <c r="J142" s="175"/>
      <c r="K142" s="256">
        <v>2083</v>
      </c>
      <c r="L142" s="175">
        <v>3526</v>
      </c>
      <c r="M142" s="175">
        <v>1189</v>
      </c>
      <c r="N142" s="175">
        <v>192</v>
      </c>
      <c r="O142" s="175">
        <v>259</v>
      </c>
      <c r="P142" s="175"/>
      <c r="Q142" s="175"/>
      <c r="R142" s="175"/>
      <c r="S142" s="175"/>
      <c r="T142" s="257"/>
      <c r="W142" s="128"/>
      <c r="X142" s="128"/>
      <c r="Y142" s="128"/>
      <c r="Z142" s="128"/>
      <c r="AA142" s="128"/>
      <c r="AB142" s="128"/>
      <c r="AC142" s="128"/>
      <c r="AD142" s="128"/>
      <c r="AE142" s="128"/>
      <c r="AF142" s="128"/>
      <c r="AG142" s="128"/>
      <c r="AH142" s="128"/>
      <c r="AI142" s="128"/>
      <c r="AJ142" s="128"/>
      <c r="AK142" s="128"/>
      <c r="AL142" s="128"/>
      <c r="AM142" s="86"/>
    </row>
    <row r="143" spans="1:39" s="129" customFormat="1">
      <c r="A143" s="255">
        <v>40908</v>
      </c>
      <c r="B143" s="137">
        <f t="shared" si="38"/>
        <v>4</v>
      </c>
      <c r="C143" s="115" t="str">
        <f t="shared" si="39"/>
        <v>dec2011</v>
      </c>
      <c r="D143" s="115">
        <f t="shared" si="40"/>
        <v>40878</v>
      </c>
      <c r="E143" s="153">
        <v>156</v>
      </c>
      <c r="F143" s="154">
        <v>393</v>
      </c>
      <c r="G143" s="249">
        <v>214</v>
      </c>
      <c r="H143" s="175"/>
      <c r="I143" s="175"/>
      <c r="J143" s="175"/>
      <c r="K143" s="256">
        <v>2088</v>
      </c>
      <c r="L143" s="175">
        <v>3583</v>
      </c>
      <c r="M143" s="175">
        <v>1160</v>
      </c>
      <c r="N143" s="175">
        <v>195</v>
      </c>
      <c r="O143" s="175">
        <v>261</v>
      </c>
      <c r="P143" s="175"/>
      <c r="Q143" s="175"/>
      <c r="R143" s="175"/>
      <c r="S143" s="175"/>
      <c r="T143" s="257"/>
      <c r="W143" s="128"/>
      <c r="X143" s="128"/>
      <c r="Y143" s="128"/>
      <c r="Z143" s="128"/>
      <c r="AA143" s="128"/>
      <c r="AB143" s="128"/>
      <c r="AC143" s="128"/>
      <c r="AD143" s="128"/>
      <c r="AE143" s="128"/>
      <c r="AF143" s="128"/>
      <c r="AG143" s="128"/>
      <c r="AH143" s="128"/>
      <c r="AI143" s="128"/>
      <c r="AJ143" s="128"/>
      <c r="AK143" s="128"/>
      <c r="AL143" s="128"/>
      <c r="AM143" s="86"/>
    </row>
    <row r="144" spans="1:39" s="129" customFormat="1">
      <c r="A144" s="255">
        <v>40939</v>
      </c>
      <c r="B144" s="137">
        <f t="shared" si="38"/>
        <v>1</v>
      </c>
      <c r="C144" s="115" t="str">
        <f t="shared" si="39"/>
        <v>Mar2012</v>
      </c>
      <c r="D144" s="115">
        <f t="shared" si="40"/>
        <v>40969</v>
      </c>
      <c r="E144" s="153">
        <v>150</v>
      </c>
      <c r="F144" s="154">
        <v>284</v>
      </c>
      <c r="G144" s="249">
        <v>194</v>
      </c>
      <c r="H144" s="175"/>
      <c r="I144" s="175"/>
      <c r="J144" s="175"/>
      <c r="K144" s="256">
        <v>2048</v>
      </c>
      <c r="L144" s="175">
        <v>3525</v>
      </c>
      <c r="M144" s="175">
        <v>1192</v>
      </c>
      <c r="N144" s="175">
        <v>193</v>
      </c>
      <c r="O144" s="175">
        <v>257</v>
      </c>
      <c r="P144" s="175"/>
      <c r="Q144" s="175"/>
      <c r="R144" s="175"/>
      <c r="S144" s="175"/>
      <c r="T144" s="257"/>
      <c r="W144" s="128"/>
      <c r="X144" s="128"/>
      <c r="Y144" s="128"/>
      <c r="Z144" s="128"/>
      <c r="AA144" s="128"/>
      <c r="AB144" s="128"/>
      <c r="AC144" s="128"/>
      <c r="AD144" s="128"/>
      <c r="AE144" s="128"/>
      <c r="AF144" s="128"/>
      <c r="AG144" s="128"/>
      <c r="AH144" s="128"/>
      <c r="AI144" s="128"/>
      <c r="AJ144" s="128"/>
      <c r="AK144" s="128"/>
      <c r="AL144" s="128"/>
      <c r="AM144" s="86"/>
    </row>
    <row r="145" spans="1:39" s="129" customFormat="1">
      <c r="A145" s="255">
        <v>40968</v>
      </c>
      <c r="B145" s="137">
        <f t="shared" si="38"/>
        <v>1</v>
      </c>
      <c r="C145" s="115" t="str">
        <f t="shared" si="39"/>
        <v>Mar2012</v>
      </c>
      <c r="D145" s="115">
        <f t="shared" si="40"/>
        <v>40969</v>
      </c>
      <c r="E145" s="153">
        <v>172</v>
      </c>
      <c r="F145" s="154">
        <v>360</v>
      </c>
      <c r="G145" s="249">
        <v>210</v>
      </c>
      <c r="H145" s="175"/>
      <c r="I145" s="175"/>
      <c r="J145" s="175"/>
      <c r="K145" s="256">
        <v>2068</v>
      </c>
      <c r="L145" s="175">
        <v>3527</v>
      </c>
      <c r="M145" s="175">
        <v>1200</v>
      </c>
      <c r="N145" s="175">
        <v>191</v>
      </c>
      <c r="O145" s="175">
        <v>256</v>
      </c>
      <c r="P145" s="175"/>
      <c r="Q145" s="175"/>
      <c r="R145" s="175"/>
      <c r="S145" s="175"/>
      <c r="T145" s="257"/>
      <c r="W145" s="128"/>
      <c r="X145" s="128"/>
      <c r="Y145" s="128"/>
      <c r="Z145" s="128"/>
      <c r="AA145" s="128"/>
      <c r="AB145" s="128"/>
      <c r="AC145" s="128"/>
      <c r="AD145" s="128"/>
      <c r="AE145" s="128"/>
      <c r="AF145" s="128"/>
      <c r="AG145" s="128"/>
      <c r="AH145" s="128"/>
      <c r="AI145" s="128"/>
      <c r="AJ145" s="128"/>
      <c r="AK145" s="128"/>
      <c r="AL145" s="128"/>
      <c r="AM145" s="86"/>
    </row>
    <row r="146" spans="1:39" s="129" customFormat="1">
      <c r="A146" s="255">
        <v>40999</v>
      </c>
      <c r="B146" s="137">
        <f t="shared" si="38"/>
        <v>1</v>
      </c>
      <c r="C146" s="115" t="str">
        <f t="shared" si="39"/>
        <v>Mar2012</v>
      </c>
      <c r="D146" s="115">
        <f t="shared" si="40"/>
        <v>40969</v>
      </c>
      <c r="E146" s="153">
        <v>145</v>
      </c>
      <c r="F146" s="154">
        <v>308</v>
      </c>
      <c r="G146" s="249">
        <v>205</v>
      </c>
      <c r="H146" s="175"/>
      <c r="I146" s="175"/>
      <c r="J146" s="175"/>
      <c r="K146" s="256">
        <v>2032</v>
      </c>
      <c r="L146" s="175">
        <v>3448</v>
      </c>
      <c r="M146" s="175">
        <v>1197</v>
      </c>
      <c r="N146" s="175">
        <v>189</v>
      </c>
      <c r="O146" s="175">
        <v>259</v>
      </c>
      <c r="P146" s="175"/>
      <c r="Q146" s="175"/>
      <c r="R146" s="175"/>
      <c r="S146" s="175"/>
      <c r="T146" s="257"/>
      <c r="W146" s="128"/>
      <c r="X146" s="128"/>
      <c r="Y146" s="128"/>
      <c r="Z146" s="128"/>
      <c r="AA146" s="128"/>
      <c r="AB146" s="128"/>
      <c r="AC146" s="128"/>
      <c r="AD146" s="128"/>
      <c r="AE146" s="128"/>
      <c r="AF146" s="128"/>
      <c r="AG146" s="128"/>
      <c r="AH146" s="128"/>
      <c r="AI146" s="128"/>
      <c r="AJ146" s="128"/>
      <c r="AK146" s="128"/>
      <c r="AL146" s="128"/>
      <c r="AM146" s="86"/>
    </row>
    <row r="147" spans="1:39" s="129" customFormat="1">
      <c r="A147" s="255">
        <v>41029</v>
      </c>
      <c r="B147" s="137">
        <f t="shared" si="38"/>
        <v>2</v>
      </c>
      <c r="C147" s="115" t="str">
        <f t="shared" si="39"/>
        <v>June2012</v>
      </c>
      <c r="D147" s="115">
        <f t="shared" si="40"/>
        <v>41061</v>
      </c>
      <c r="E147" s="153">
        <v>186</v>
      </c>
      <c r="F147" s="154">
        <v>301</v>
      </c>
      <c r="G147" s="249">
        <v>204</v>
      </c>
      <c r="H147" s="175"/>
      <c r="I147" s="175"/>
      <c r="J147" s="175"/>
      <c r="K147" s="256">
        <v>2050</v>
      </c>
      <c r="L147" s="175">
        <v>3422</v>
      </c>
      <c r="M147" s="175">
        <v>1181</v>
      </c>
      <c r="N147" s="175">
        <v>189</v>
      </c>
      <c r="O147" s="175">
        <v>258</v>
      </c>
      <c r="P147" s="175"/>
      <c r="Q147" s="175"/>
      <c r="R147" s="175"/>
      <c r="S147" s="175"/>
      <c r="T147" s="257"/>
      <c r="W147" s="128"/>
      <c r="X147" s="128"/>
      <c r="Y147" s="128"/>
      <c r="Z147" s="128"/>
      <c r="AA147" s="128"/>
      <c r="AB147" s="128"/>
      <c r="AC147" s="128"/>
      <c r="AD147" s="128"/>
      <c r="AE147" s="128"/>
      <c r="AF147" s="128"/>
      <c r="AG147" s="128"/>
      <c r="AH147" s="128"/>
      <c r="AI147" s="128"/>
      <c r="AJ147" s="128"/>
      <c r="AK147" s="128"/>
      <c r="AL147" s="128"/>
      <c r="AM147" s="86"/>
    </row>
    <row r="148" spans="1:39" s="129" customFormat="1">
      <c r="A148" s="255">
        <v>41060</v>
      </c>
      <c r="B148" s="137">
        <f t="shared" si="38"/>
        <v>2</v>
      </c>
      <c r="C148" s="115" t="str">
        <f t="shared" si="39"/>
        <v>June2012</v>
      </c>
      <c r="D148" s="115">
        <f t="shared" si="40"/>
        <v>41061</v>
      </c>
      <c r="E148" s="153">
        <v>220</v>
      </c>
      <c r="F148" s="154">
        <v>379</v>
      </c>
      <c r="G148" s="249">
        <v>208</v>
      </c>
      <c r="H148" s="175"/>
      <c r="I148" s="175"/>
      <c r="J148" s="175"/>
      <c r="K148" s="256">
        <v>2067</v>
      </c>
      <c r="L148" s="175">
        <v>3382</v>
      </c>
      <c r="M148" s="175">
        <v>1189</v>
      </c>
      <c r="N148" s="175">
        <v>202</v>
      </c>
      <c r="O148" s="175">
        <v>264</v>
      </c>
      <c r="P148" s="175"/>
      <c r="Q148" s="175"/>
      <c r="R148" s="175"/>
      <c r="S148" s="175"/>
      <c r="T148" s="257"/>
      <c r="W148" s="128"/>
      <c r="X148" s="128"/>
      <c r="Y148" s="128"/>
      <c r="Z148" s="128"/>
      <c r="AA148" s="128"/>
      <c r="AB148" s="128"/>
      <c r="AC148" s="128"/>
      <c r="AD148" s="128"/>
      <c r="AE148" s="128"/>
      <c r="AF148" s="128"/>
      <c r="AG148" s="128"/>
      <c r="AH148" s="128"/>
      <c r="AI148" s="128"/>
      <c r="AJ148" s="128"/>
      <c r="AK148" s="128"/>
      <c r="AL148" s="128"/>
      <c r="AM148" s="86"/>
    </row>
    <row r="149" spans="1:39" s="129" customFormat="1">
      <c r="A149" s="255">
        <v>41090</v>
      </c>
      <c r="B149" s="137">
        <f t="shared" si="38"/>
        <v>2</v>
      </c>
      <c r="C149" s="115" t="str">
        <f t="shared" si="39"/>
        <v>June2012</v>
      </c>
      <c r="D149" s="115">
        <f t="shared" si="40"/>
        <v>41061</v>
      </c>
      <c r="E149" s="153">
        <v>119</v>
      </c>
      <c r="F149" s="154">
        <v>310</v>
      </c>
      <c r="G149" s="249">
        <v>237</v>
      </c>
      <c r="H149" s="175"/>
      <c r="I149" s="175"/>
      <c r="J149" s="175"/>
      <c r="K149" s="256">
        <v>2016</v>
      </c>
      <c r="L149" s="175">
        <v>3357</v>
      </c>
      <c r="M149" s="175">
        <v>1207</v>
      </c>
      <c r="N149" s="175">
        <v>198</v>
      </c>
      <c r="O149" s="175">
        <v>262</v>
      </c>
      <c r="P149" s="175"/>
      <c r="Q149" s="175"/>
      <c r="R149" s="175"/>
      <c r="S149" s="175"/>
      <c r="T149" s="257"/>
      <c r="W149" s="128"/>
      <c r="X149" s="128"/>
      <c r="Y149" s="128"/>
      <c r="Z149" s="128"/>
      <c r="AA149" s="128"/>
      <c r="AB149" s="128"/>
      <c r="AC149" s="128"/>
      <c r="AD149" s="128"/>
      <c r="AE149" s="128"/>
      <c r="AF149" s="128"/>
      <c r="AG149" s="128"/>
      <c r="AH149" s="128"/>
      <c r="AI149" s="128"/>
      <c r="AJ149" s="128"/>
      <c r="AK149" s="128"/>
      <c r="AL149" s="128"/>
      <c r="AM149" s="86"/>
    </row>
    <row r="150" spans="1:39" s="129" customFormat="1">
      <c r="A150" s="255">
        <v>41121</v>
      </c>
      <c r="B150" s="137">
        <f t="shared" si="38"/>
        <v>3</v>
      </c>
      <c r="C150" s="115" t="str">
        <f t="shared" si="39"/>
        <v>Sep2012</v>
      </c>
      <c r="D150" s="115">
        <f t="shared" si="40"/>
        <v>41153</v>
      </c>
      <c r="E150" s="153">
        <v>189</v>
      </c>
      <c r="F150" s="154">
        <v>327</v>
      </c>
      <c r="G150" s="249">
        <v>219</v>
      </c>
      <c r="H150" s="175"/>
      <c r="I150" s="175"/>
      <c r="J150" s="175"/>
      <c r="K150" s="256">
        <v>2031</v>
      </c>
      <c r="L150" s="175">
        <v>3350</v>
      </c>
      <c r="M150" s="175">
        <v>1229</v>
      </c>
      <c r="N150" s="175">
        <v>195</v>
      </c>
      <c r="O150" s="175">
        <v>257</v>
      </c>
      <c r="P150" s="175"/>
      <c r="Q150" s="175"/>
      <c r="R150" s="175"/>
      <c r="S150" s="175"/>
      <c r="T150" s="257"/>
      <c r="W150" s="128"/>
      <c r="X150" s="128"/>
      <c r="Y150" s="128"/>
      <c r="Z150" s="128"/>
      <c r="AA150" s="128"/>
      <c r="AB150" s="128"/>
      <c r="AC150" s="128"/>
      <c r="AD150" s="128"/>
      <c r="AE150" s="128"/>
      <c r="AF150" s="128"/>
      <c r="AG150" s="128"/>
      <c r="AH150" s="128"/>
      <c r="AI150" s="128"/>
      <c r="AJ150" s="128"/>
      <c r="AK150" s="128"/>
      <c r="AL150" s="128"/>
      <c r="AM150" s="86"/>
    </row>
    <row r="151" spans="1:39" s="129" customFormat="1">
      <c r="A151" s="255">
        <v>41152</v>
      </c>
      <c r="B151" s="137">
        <f t="shared" si="38"/>
        <v>3</v>
      </c>
      <c r="C151" s="115" t="str">
        <f t="shared" si="39"/>
        <v>Sep2012</v>
      </c>
      <c r="D151" s="115">
        <f t="shared" si="40"/>
        <v>41153</v>
      </c>
      <c r="E151" s="153">
        <v>162</v>
      </c>
      <c r="F151" s="154">
        <v>338</v>
      </c>
      <c r="G151" s="249">
        <v>227</v>
      </c>
      <c r="H151" s="175"/>
      <c r="I151" s="175"/>
      <c r="J151" s="175"/>
      <c r="K151" s="256">
        <v>2031</v>
      </c>
      <c r="L151" s="175">
        <v>3338</v>
      </c>
      <c r="M151" s="175">
        <v>1236</v>
      </c>
      <c r="N151" s="175">
        <v>201</v>
      </c>
      <c r="O151" s="175">
        <v>258</v>
      </c>
      <c r="P151" s="175"/>
      <c r="Q151" s="175"/>
      <c r="R151" s="175"/>
      <c r="S151" s="175"/>
      <c r="T151" s="257"/>
      <c r="W151" s="128"/>
      <c r="X151" s="128"/>
      <c r="Y151" s="128"/>
      <c r="Z151" s="128"/>
      <c r="AA151" s="128"/>
      <c r="AB151" s="128"/>
      <c r="AC151" s="128"/>
      <c r="AD151" s="128"/>
      <c r="AE151" s="128"/>
      <c r="AF151" s="128"/>
      <c r="AG151" s="128"/>
      <c r="AH151" s="128"/>
      <c r="AI151" s="128"/>
      <c r="AJ151" s="128"/>
      <c r="AK151" s="128"/>
      <c r="AL151" s="128"/>
      <c r="AM151" s="86"/>
    </row>
    <row r="152" spans="1:39" s="129" customFormat="1">
      <c r="A152" s="255">
        <v>41182</v>
      </c>
      <c r="B152" s="137">
        <f t="shared" si="38"/>
        <v>3</v>
      </c>
      <c r="C152" s="115" t="str">
        <f t="shared" si="39"/>
        <v>Sep2012</v>
      </c>
      <c r="D152" s="115">
        <f t="shared" si="40"/>
        <v>41153</v>
      </c>
      <c r="E152" s="153">
        <v>177</v>
      </c>
      <c r="F152" s="154">
        <v>311</v>
      </c>
      <c r="G152" s="249">
        <v>197</v>
      </c>
      <c r="H152" s="175"/>
      <c r="I152" s="175"/>
      <c r="J152" s="175"/>
      <c r="K152" s="256">
        <v>2042</v>
      </c>
      <c r="L152" s="175">
        <v>3316</v>
      </c>
      <c r="M152" s="175">
        <v>1220</v>
      </c>
      <c r="N152" s="175">
        <v>205</v>
      </c>
      <c r="O152" s="175">
        <v>260</v>
      </c>
      <c r="P152" s="175"/>
      <c r="Q152" s="175"/>
      <c r="R152" s="175"/>
      <c r="S152" s="175"/>
      <c r="T152" s="257"/>
      <c r="W152" s="128"/>
      <c r="X152" s="128"/>
      <c r="Y152" s="128"/>
      <c r="Z152" s="128"/>
      <c r="AA152" s="128"/>
      <c r="AB152" s="128"/>
      <c r="AC152" s="128"/>
      <c r="AD152" s="128"/>
      <c r="AE152" s="128"/>
      <c r="AF152" s="128"/>
      <c r="AG152" s="128"/>
      <c r="AH152" s="128"/>
      <c r="AI152" s="128"/>
      <c r="AJ152" s="128"/>
      <c r="AK152" s="128"/>
      <c r="AL152" s="128"/>
      <c r="AM152" s="86"/>
    </row>
    <row r="153" spans="1:39" s="129" customFormat="1">
      <c r="A153" s="255">
        <v>41213</v>
      </c>
      <c r="B153" s="137">
        <f t="shared" si="38"/>
        <v>4</v>
      </c>
      <c r="C153" s="115" t="str">
        <f t="shared" si="39"/>
        <v>dec2012</v>
      </c>
      <c r="D153" s="115">
        <f t="shared" si="40"/>
        <v>41244</v>
      </c>
      <c r="E153" s="153">
        <v>203</v>
      </c>
      <c r="F153" s="154">
        <v>355</v>
      </c>
      <c r="G153" s="249">
        <v>218</v>
      </c>
      <c r="H153" s="175"/>
      <c r="I153" s="175"/>
      <c r="J153" s="175"/>
      <c r="K153" s="256">
        <v>2075</v>
      </c>
      <c r="L153" s="175">
        <v>3301</v>
      </c>
      <c r="M153" s="175">
        <v>1214</v>
      </c>
      <c r="N153" s="175">
        <v>211</v>
      </c>
      <c r="O153" s="175">
        <v>259</v>
      </c>
      <c r="P153" s="175"/>
      <c r="Q153" s="175"/>
      <c r="R153" s="175"/>
      <c r="S153" s="175"/>
      <c r="T153" s="257"/>
      <c r="W153" s="128"/>
      <c r="X153" s="128"/>
      <c r="Y153" s="128"/>
      <c r="Z153" s="128"/>
      <c r="AA153" s="128"/>
      <c r="AB153" s="128"/>
      <c r="AC153" s="128"/>
      <c r="AD153" s="128"/>
      <c r="AE153" s="128"/>
      <c r="AF153" s="128"/>
      <c r="AG153" s="128"/>
      <c r="AH153" s="128"/>
      <c r="AI153" s="128"/>
      <c r="AJ153" s="128"/>
      <c r="AK153" s="128"/>
      <c r="AL153" s="128"/>
      <c r="AM153" s="86"/>
    </row>
    <row r="154" spans="1:39" s="129" customFormat="1">
      <c r="A154" s="255">
        <v>41243</v>
      </c>
      <c r="B154" s="137">
        <f t="shared" si="38"/>
        <v>4</v>
      </c>
      <c r="C154" s="115" t="str">
        <f t="shared" si="39"/>
        <v>dec2012</v>
      </c>
      <c r="D154" s="115">
        <f t="shared" si="40"/>
        <v>41244</v>
      </c>
      <c r="E154" s="153">
        <v>145</v>
      </c>
      <c r="F154" s="154">
        <v>340</v>
      </c>
      <c r="G154" s="249">
        <v>255</v>
      </c>
      <c r="H154" s="175"/>
      <c r="I154" s="175"/>
      <c r="J154" s="175"/>
      <c r="K154" s="256">
        <v>2135</v>
      </c>
      <c r="L154" s="175">
        <v>3308</v>
      </c>
      <c r="M154" s="175">
        <v>1219</v>
      </c>
      <c r="N154" s="175">
        <v>209</v>
      </c>
      <c r="O154" s="175">
        <v>258</v>
      </c>
      <c r="P154" s="175"/>
      <c r="Q154" s="175"/>
      <c r="R154" s="175"/>
      <c r="S154" s="175"/>
      <c r="T154" s="257"/>
      <c r="W154" s="128"/>
      <c r="X154" s="128"/>
      <c r="Y154" s="128"/>
      <c r="Z154" s="128"/>
      <c r="AA154" s="128"/>
      <c r="AB154" s="128"/>
      <c r="AC154" s="128"/>
      <c r="AD154" s="128"/>
      <c r="AE154" s="128"/>
      <c r="AF154" s="128"/>
      <c r="AG154" s="128"/>
      <c r="AH154" s="128"/>
      <c r="AI154" s="128"/>
      <c r="AJ154" s="128"/>
      <c r="AK154" s="128"/>
      <c r="AL154" s="128"/>
      <c r="AM154" s="86"/>
    </row>
    <row r="155" spans="1:39" s="129" customFormat="1">
      <c r="A155" s="255">
        <v>41274</v>
      </c>
      <c r="B155" s="137">
        <f t="shared" si="38"/>
        <v>4</v>
      </c>
      <c r="C155" s="115" t="str">
        <f t="shared" si="39"/>
        <v>dec2012</v>
      </c>
      <c r="D155" s="115">
        <f t="shared" si="40"/>
        <v>41244</v>
      </c>
      <c r="E155" s="153">
        <v>149</v>
      </c>
      <c r="F155" s="154">
        <v>411</v>
      </c>
      <c r="G155" s="249">
        <v>254</v>
      </c>
      <c r="H155" s="175"/>
      <c r="I155" s="175"/>
      <c r="J155" s="175"/>
      <c r="K155" s="256">
        <v>2145</v>
      </c>
      <c r="L155" s="175">
        <v>3391</v>
      </c>
      <c r="M155" s="175">
        <v>1231</v>
      </c>
      <c r="N155" s="175">
        <v>211</v>
      </c>
      <c r="O155" s="175">
        <v>259</v>
      </c>
      <c r="P155" s="175"/>
      <c r="Q155" s="175"/>
      <c r="R155" s="175"/>
      <c r="S155" s="175"/>
      <c r="T155" s="257"/>
      <c r="W155" s="128"/>
      <c r="X155" s="128"/>
      <c r="Y155" s="128"/>
      <c r="Z155" s="128"/>
      <c r="AA155" s="128"/>
      <c r="AB155" s="128"/>
      <c r="AC155" s="128"/>
      <c r="AD155" s="128"/>
      <c r="AE155" s="128"/>
      <c r="AF155" s="128"/>
      <c r="AG155" s="128"/>
      <c r="AH155" s="128"/>
      <c r="AI155" s="128"/>
      <c r="AJ155" s="128"/>
      <c r="AK155" s="128"/>
      <c r="AL155" s="128"/>
      <c r="AM155" s="86"/>
    </row>
    <row r="156" spans="1:39" s="129" customFormat="1">
      <c r="A156" s="255">
        <v>41305</v>
      </c>
      <c r="B156" s="137">
        <f t="shared" si="38"/>
        <v>1</v>
      </c>
      <c r="C156" s="115" t="str">
        <f t="shared" si="39"/>
        <v>Mar2013</v>
      </c>
      <c r="D156" s="115">
        <f t="shared" si="40"/>
        <v>41334</v>
      </c>
      <c r="E156" s="153">
        <v>168</v>
      </c>
      <c r="F156" s="154">
        <v>293</v>
      </c>
      <c r="G156" s="249">
        <v>225</v>
      </c>
      <c r="H156" s="175"/>
      <c r="I156" s="175"/>
      <c r="J156" s="175"/>
      <c r="K156" s="256">
        <v>2258</v>
      </c>
      <c r="L156" s="175">
        <v>3380</v>
      </c>
      <c r="M156" s="175">
        <v>1218</v>
      </c>
      <c r="N156" s="175">
        <v>211</v>
      </c>
      <c r="O156" s="175">
        <v>256</v>
      </c>
      <c r="P156" s="175"/>
      <c r="Q156" s="175"/>
      <c r="R156" s="175"/>
      <c r="S156" s="175"/>
      <c r="T156" s="257"/>
      <c r="W156" s="128"/>
      <c r="X156" s="128"/>
      <c r="Y156" s="128"/>
      <c r="Z156" s="128"/>
      <c r="AA156" s="128"/>
      <c r="AB156" s="128"/>
      <c r="AC156" s="128"/>
      <c r="AD156" s="128"/>
      <c r="AE156" s="128"/>
      <c r="AF156" s="128"/>
      <c r="AG156" s="128"/>
      <c r="AH156" s="128"/>
      <c r="AI156" s="128"/>
      <c r="AJ156" s="128"/>
      <c r="AK156" s="128"/>
      <c r="AL156" s="128"/>
      <c r="AM156" s="86"/>
    </row>
    <row r="157" spans="1:39" s="129" customFormat="1">
      <c r="A157" s="255">
        <v>41333</v>
      </c>
      <c r="B157" s="137">
        <f t="shared" si="38"/>
        <v>1</v>
      </c>
      <c r="C157" s="115" t="str">
        <f t="shared" si="39"/>
        <v>Mar2013</v>
      </c>
      <c r="D157" s="115">
        <f t="shared" si="40"/>
        <v>41334</v>
      </c>
      <c r="E157" s="153">
        <v>136</v>
      </c>
      <c r="F157" s="154">
        <v>327</v>
      </c>
      <c r="G157" s="249">
        <v>218</v>
      </c>
      <c r="H157" s="175"/>
      <c r="I157" s="175"/>
      <c r="J157" s="175"/>
      <c r="K157" s="256">
        <v>2220</v>
      </c>
      <c r="L157" s="175">
        <v>3404</v>
      </c>
      <c r="M157" s="175">
        <v>1233</v>
      </c>
      <c r="N157" s="175">
        <v>210</v>
      </c>
      <c r="O157" s="175">
        <v>253</v>
      </c>
      <c r="P157" s="175"/>
      <c r="Q157" s="175"/>
      <c r="R157" s="175"/>
      <c r="S157" s="175"/>
      <c r="T157" s="257"/>
      <c r="W157" s="128"/>
      <c r="X157" s="128"/>
      <c r="Y157" s="128"/>
      <c r="Z157" s="128"/>
      <c r="AA157" s="128"/>
      <c r="AB157" s="128"/>
      <c r="AC157" s="128"/>
      <c r="AD157" s="128"/>
      <c r="AE157" s="128"/>
      <c r="AF157" s="128"/>
      <c r="AG157" s="128"/>
      <c r="AH157" s="128"/>
      <c r="AI157" s="128"/>
      <c r="AJ157" s="128"/>
      <c r="AK157" s="128"/>
      <c r="AL157" s="128"/>
      <c r="AM157" s="86"/>
    </row>
    <row r="158" spans="1:39" s="129" customFormat="1">
      <c r="A158" s="255">
        <v>41364</v>
      </c>
      <c r="B158" s="137">
        <f t="shared" si="38"/>
        <v>1</v>
      </c>
      <c r="C158" s="115" t="str">
        <f t="shared" si="39"/>
        <v>Mar2013</v>
      </c>
      <c r="D158" s="115">
        <f t="shared" si="40"/>
        <v>41334</v>
      </c>
      <c r="E158" s="153">
        <v>193</v>
      </c>
      <c r="F158" s="154">
        <v>309</v>
      </c>
      <c r="G158" s="249">
        <v>265</v>
      </c>
      <c r="H158" s="175"/>
      <c r="I158" s="175"/>
      <c r="J158" s="175"/>
      <c r="K158" s="256">
        <v>2263</v>
      </c>
      <c r="L158" s="175">
        <v>3344</v>
      </c>
      <c r="M158" s="175">
        <v>1290</v>
      </c>
      <c r="N158" s="175">
        <v>208</v>
      </c>
      <c r="O158" s="175">
        <v>254</v>
      </c>
      <c r="P158" s="175"/>
      <c r="Q158" s="175"/>
      <c r="R158" s="175"/>
      <c r="S158" s="175"/>
      <c r="T158" s="257"/>
      <c r="W158" s="128"/>
      <c r="X158" s="128"/>
      <c r="Y158" s="128"/>
      <c r="Z158" s="128"/>
      <c r="AA158" s="128"/>
      <c r="AB158" s="128"/>
      <c r="AC158" s="128"/>
      <c r="AD158" s="128"/>
      <c r="AE158" s="128"/>
      <c r="AF158" s="128"/>
      <c r="AG158" s="128"/>
      <c r="AH158" s="128"/>
      <c r="AI158" s="128"/>
      <c r="AJ158" s="128"/>
      <c r="AK158" s="128"/>
      <c r="AL158" s="128"/>
      <c r="AM158" s="86"/>
    </row>
    <row r="159" spans="1:39" s="129" customFormat="1">
      <c r="A159" s="255">
        <v>41394</v>
      </c>
      <c r="B159" s="137">
        <f t="shared" si="38"/>
        <v>2</v>
      </c>
      <c r="C159" s="115" t="str">
        <f t="shared" si="39"/>
        <v>June2013</v>
      </c>
      <c r="D159" s="115">
        <f t="shared" si="40"/>
        <v>41426</v>
      </c>
      <c r="E159" s="153">
        <v>185</v>
      </c>
      <c r="F159" s="154">
        <v>292</v>
      </c>
      <c r="G159" s="249">
        <v>218</v>
      </c>
      <c r="H159" s="175"/>
      <c r="I159" s="175"/>
      <c r="J159" s="175"/>
      <c r="K159" s="256">
        <v>2317</v>
      </c>
      <c r="L159" s="175">
        <v>3325</v>
      </c>
      <c r="M159" s="175">
        <v>1295</v>
      </c>
      <c r="N159" s="175">
        <v>204</v>
      </c>
      <c r="O159" s="175">
        <v>254</v>
      </c>
      <c r="P159" s="175"/>
      <c r="Q159" s="175"/>
      <c r="R159" s="175"/>
      <c r="S159" s="175"/>
      <c r="T159" s="257"/>
      <c r="W159" s="128"/>
      <c r="X159" s="128"/>
      <c r="Y159" s="128"/>
      <c r="Z159" s="128"/>
      <c r="AA159" s="128"/>
      <c r="AB159" s="128"/>
      <c r="AC159" s="128"/>
      <c r="AD159" s="128"/>
      <c r="AE159" s="128"/>
      <c r="AF159" s="128"/>
      <c r="AG159" s="128"/>
      <c r="AH159" s="128"/>
      <c r="AI159" s="128"/>
      <c r="AJ159" s="128"/>
      <c r="AK159" s="128"/>
      <c r="AL159" s="128"/>
      <c r="AM159" s="86"/>
    </row>
    <row r="160" spans="1:39" s="129" customFormat="1">
      <c r="A160" s="255">
        <v>41425</v>
      </c>
      <c r="B160" s="137">
        <f t="shared" si="38"/>
        <v>2</v>
      </c>
      <c r="C160" s="115" t="str">
        <f t="shared" si="39"/>
        <v>June2013</v>
      </c>
      <c r="D160" s="115">
        <f t="shared" si="40"/>
        <v>41426</v>
      </c>
      <c r="E160" s="153">
        <v>151</v>
      </c>
      <c r="F160" s="154">
        <v>384</v>
      </c>
      <c r="G160" s="249">
        <v>241</v>
      </c>
      <c r="H160" s="175"/>
      <c r="I160" s="175"/>
      <c r="J160" s="175"/>
      <c r="K160" s="256">
        <v>2293</v>
      </c>
      <c r="L160" s="175">
        <v>3375</v>
      </c>
      <c r="M160" s="175">
        <v>1285</v>
      </c>
      <c r="N160" s="175">
        <v>204</v>
      </c>
      <c r="O160" s="175">
        <v>260</v>
      </c>
      <c r="P160" s="175"/>
      <c r="Q160" s="175"/>
      <c r="R160" s="175"/>
      <c r="S160" s="175"/>
      <c r="T160" s="257"/>
      <c r="W160" s="128"/>
      <c r="X160" s="128"/>
      <c r="Y160" s="128"/>
      <c r="Z160" s="128"/>
      <c r="AA160" s="128"/>
      <c r="AB160" s="128"/>
      <c r="AC160" s="128"/>
      <c r="AD160" s="128"/>
      <c r="AE160" s="128"/>
      <c r="AF160" s="128"/>
      <c r="AG160" s="128"/>
      <c r="AH160" s="128"/>
      <c r="AI160" s="128"/>
      <c r="AJ160" s="128"/>
      <c r="AK160" s="128"/>
      <c r="AL160" s="128"/>
      <c r="AM160" s="86"/>
    </row>
    <row r="161" spans="1:39" s="129" customFormat="1">
      <c r="A161" s="255">
        <v>41455</v>
      </c>
      <c r="B161" s="137">
        <f t="shared" si="38"/>
        <v>2</v>
      </c>
      <c r="C161" s="115" t="str">
        <f t="shared" si="39"/>
        <v>June2013</v>
      </c>
      <c r="D161" s="115">
        <f t="shared" si="40"/>
        <v>41426</v>
      </c>
      <c r="E161" s="153">
        <v>155</v>
      </c>
      <c r="F161" s="154">
        <v>320</v>
      </c>
      <c r="G161" s="249">
        <v>214</v>
      </c>
      <c r="H161" s="175"/>
      <c r="I161" s="175"/>
      <c r="J161" s="175"/>
      <c r="K161" s="256">
        <v>2263</v>
      </c>
      <c r="L161" s="175">
        <v>3365</v>
      </c>
      <c r="M161" s="175">
        <v>1252</v>
      </c>
      <c r="N161" s="175">
        <v>211</v>
      </c>
      <c r="O161" s="175">
        <v>258</v>
      </c>
      <c r="P161" s="175"/>
      <c r="Q161" s="175"/>
      <c r="R161" s="175"/>
      <c r="S161" s="175"/>
      <c r="T161" s="257"/>
      <c r="W161" s="128"/>
      <c r="X161" s="128"/>
      <c r="Y161" s="128"/>
      <c r="Z161" s="128"/>
      <c r="AA161" s="128"/>
      <c r="AB161" s="128"/>
      <c r="AC161" s="128"/>
      <c r="AD161" s="128"/>
      <c r="AE161" s="128"/>
      <c r="AF161" s="128"/>
      <c r="AG161" s="128"/>
      <c r="AH161" s="128"/>
      <c r="AI161" s="128"/>
      <c r="AJ161" s="128"/>
      <c r="AK161" s="128"/>
      <c r="AL161" s="128"/>
      <c r="AM161" s="86"/>
    </row>
    <row r="162" spans="1:39" s="129" customFormat="1">
      <c r="A162" s="255">
        <v>41486</v>
      </c>
      <c r="B162" s="137">
        <f t="shared" si="38"/>
        <v>3</v>
      </c>
      <c r="C162" s="115" t="str">
        <f t="shared" si="39"/>
        <v>Sep2013</v>
      </c>
      <c r="D162" s="115">
        <f t="shared" si="40"/>
        <v>41518</v>
      </c>
      <c r="E162" s="153">
        <v>212</v>
      </c>
      <c r="F162" s="154">
        <v>393</v>
      </c>
      <c r="G162" s="249">
        <v>241</v>
      </c>
      <c r="H162" s="175"/>
      <c r="I162" s="175"/>
      <c r="J162" s="175"/>
      <c r="K162" s="256">
        <v>2266</v>
      </c>
      <c r="L162" s="175">
        <v>3400</v>
      </c>
      <c r="M162" s="175">
        <v>1280</v>
      </c>
      <c r="N162" s="175">
        <v>215</v>
      </c>
      <c r="O162" s="175">
        <v>272</v>
      </c>
      <c r="P162" s="175"/>
      <c r="Q162" s="175"/>
      <c r="R162" s="175"/>
      <c r="S162" s="175"/>
      <c r="T162" s="257"/>
      <c r="W162" s="128"/>
      <c r="X162" s="128"/>
      <c r="Y162" s="128"/>
      <c r="Z162" s="128"/>
      <c r="AA162" s="128"/>
      <c r="AB162" s="128"/>
      <c r="AC162" s="128"/>
      <c r="AD162" s="128"/>
      <c r="AE162" s="128"/>
      <c r="AF162" s="128"/>
      <c r="AG162" s="128"/>
      <c r="AH162" s="128"/>
      <c r="AI162" s="128"/>
      <c r="AJ162" s="128"/>
      <c r="AK162" s="128"/>
      <c r="AL162" s="128"/>
      <c r="AM162" s="86"/>
    </row>
    <row r="163" spans="1:39" s="129" customFormat="1">
      <c r="A163" s="255">
        <v>41517</v>
      </c>
      <c r="B163" s="137">
        <f t="shared" si="38"/>
        <v>3</v>
      </c>
      <c r="C163" s="115" t="str">
        <f t="shared" si="39"/>
        <v>Sep2013</v>
      </c>
      <c r="D163" s="115">
        <f t="shared" si="40"/>
        <v>41518</v>
      </c>
      <c r="E163" s="153">
        <v>173</v>
      </c>
      <c r="F163" s="154">
        <v>275</v>
      </c>
      <c r="G163" s="249">
        <v>214</v>
      </c>
      <c r="H163" s="175"/>
      <c r="I163" s="175"/>
      <c r="J163" s="175"/>
      <c r="K163" s="256">
        <v>2286</v>
      </c>
      <c r="L163" s="175">
        <v>3365</v>
      </c>
      <c r="M163" s="175">
        <v>1280</v>
      </c>
      <c r="N163" s="175">
        <v>215</v>
      </c>
      <c r="O163" s="175">
        <v>272</v>
      </c>
      <c r="P163" s="175"/>
      <c r="Q163" s="175"/>
      <c r="R163" s="175"/>
      <c r="S163" s="175"/>
      <c r="T163" s="257"/>
      <c r="W163" s="128"/>
      <c r="X163" s="128"/>
      <c r="Y163" s="128"/>
      <c r="Z163" s="128"/>
      <c r="AA163" s="128"/>
      <c r="AB163" s="128"/>
      <c r="AC163" s="128"/>
      <c r="AD163" s="128"/>
      <c r="AE163" s="128"/>
      <c r="AF163" s="128"/>
      <c r="AG163" s="128"/>
      <c r="AH163" s="128"/>
      <c r="AI163" s="128"/>
      <c r="AJ163" s="128"/>
      <c r="AK163" s="128"/>
      <c r="AL163" s="128"/>
      <c r="AM163" s="86"/>
    </row>
    <row r="164" spans="1:39" s="129" customFormat="1">
      <c r="A164" s="255">
        <v>41547</v>
      </c>
      <c r="B164" s="137">
        <f t="shared" si="38"/>
        <v>3</v>
      </c>
      <c r="C164" s="115" t="str">
        <f t="shared" si="39"/>
        <v>Sep2013</v>
      </c>
      <c r="D164" s="115">
        <f t="shared" si="40"/>
        <v>41518</v>
      </c>
      <c r="E164" s="153">
        <v>211</v>
      </c>
      <c r="F164" s="154">
        <v>325</v>
      </c>
      <c r="G164" s="249">
        <v>243</v>
      </c>
      <c r="H164" s="175"/>
      <c r="I164" s="175"/>
      <c r="J164" s="175"/>
      <c r="K164" s="256">
        <v>2283</v>
      </c>
      <c r="L164" s="175">
        <v>3342</v>
      </c>
      <c r="M164" s="175">
        <v>1281</v>
      </c>
      <c r="N164" s="175">
        <v>218</v>
      </c>
      <c r="O164" s="175">
        <v>270</v>
      </c>
      <c r="P164" s="175"/>
      <c r="Q164" s="175"/>
      <c r="R164" s="175"/>
      <c r="S164" s="175"/>
      <c r="T164" s="257"/>
      <c r="W164" s="128"/>
      <c r="X164" s="128"/>
      <c r="Y164" s="128"/>
      <c r="Z164" s="128"/>
      <c r="AA164" s="128"/>
      <c r="AB164" s="128"/>
      <c r="AC164" s="128"/>
      <c r="AD164" s="128"/>
      <c r="AE164" s="128"/>
      <c r="AF164" s="128"/>
      <c r="AG164" s="128"/>
      <c r="AH164" s="128"/>
      <c r="AI164" s="128"/>
      <c r="AJ164" s="128"/>
      <c r="AK164" s="128"/>
      <c r="AL164" s="128"/>
      <c r="AM164" s="86"/>
    </row>
    <row r="165" spans="1:39" s="129" customFormat="1">
      <c r="A165" s="255">
        <v>41578</v>
      </c>
      <c r="B165" s="137">
        <f t="shared" si="38"/>
        <v>4</v>
      </c>
      <c r="C165" s="115" t="str">
        <f t="shared" si="39"/>
        <v>dec2013</v>
      </c>
      <c r="D165" s="115">
        <f t="shared" si="40"/>
        <v>41609</v>
      </c>
      <c r="E165" s="153">
        <v>245</v>
      </c>
      <c r="F165" s="154">
        <v>374</v>
      </c>
      <c r="G165" s="249">
        <v>240</v>
      </c>
      <c r="H165" s="175"/>
      <c r="I165" s="175"/>
      <c r="J165" s="175"/>
      <c r="K165" s="256">
        <v>2318</v>
      </c>
      <c r="L165" s="175">
        <v>3392</v>
      </c>
      <c r="M165" s="175">
        <v>1302</v>
      </c>
      <c r="N165" s="175">
        <v>215</v>
      </c>
      <c r="O165" s="175">
        <v>271</v>
      </c>
      <c r="P165" s="175"/>
      <c r="Q165" s="175"/>
      <c r="R165" s="175"/>
      <c r="S165" s="175"/>
      <c r="T165" s="257"/>
      <c r="W165" s="128"/>
      <c r="X165" s="128"/>
      <c r="Y165" s="128"/>
      <c r="Z165" s="128"/>
      <c r="AA165" s="128"/>
      <c r="AB165" s="128"/>
      <c r="AC165" s="128"/>
      <c r="AD165" s="128"/>
      <c r="AE165" s="128"/>
      <c r="AF165" s="128"/>
      <c r="AG165" s="128"/>
      <c r="AH165" s="128"/>
      <c r="AI165" s="128"/>
      <c r="AJ165" s="128"/>
      <c r="AK165" s="128"/>
      <c r="AL165" s="128"/>
      <c r="AM165" s="86"/>
    </row>
    <row r="166" spans="1:39" s="129" customFormat="1">
      <c r="A166" s="255">
        <v>41608</v>
      </c>
      <c r="B166" s="137">
        <f t="shared" si="38"/>
        <v>4</v>
      </c>
      <c r="C166" s="115" t="str">
        <f t="shared" si="39"/>
        <v>dec2013</v>
      </c>
      <c r="D166" s="115">
        <f t="shared" si="40"/>
        <v>41609</v>
      </c>
      <c r="E166" s="153">
        <v>183</v>
      </c>
      <c r="F166" s="154">
        <v>310</v>
      </c>
      <c r="G166" s="249">
        <v>244</v>
      </c>
      <c r="H166" s="175"/>
      <c r="I166" s="175"/>
      <c r="J166" s="175"/>
      <c r="K166" s="256">
        <v>2313</v>
      </c>
      <c r="L166" s="175">
        <v>3371</v>
      </c>
      <c r="M166" s="175">
        <v>1313</v>
      </c>
      <c r="N166" s="175">
        <v>217</v>
      </c>
      <c r="O166" s="175">
        <v>276</v>
      </c>
      <c r="P166" s="175"/>
      <c r="Q166" s="175"/>
      <c r="R166" s="175"/>
      <c r="S166" s="175"/>
      <c r="T166" s="257"/>
      <c r="W166" s="128"/>
      <c r="X166" s="128"/>
      <c r="Y166" s="128"/>
      <c r="Z166" s="128"/>
      <c r="AA166" s="128"/>
      <c r="AB166" s="128"/>
      <c r="AC166" s="128"/>
      <c r="AD166" s="128"/>
      <c r="AE166" s="128"/>
      <c r="AF166" s="128"/>
      <c r="AG166" s="128"/>
      <c r="AH166" s="128"/>
      <c r="AI166" s="128"/>
      <c r="AJ166" s="128"/>
      <c r="AK166" s="128"/>
      <c r="AL166" s="128"/>
      <c r="AM166" s="86"/>
    </row>
    <row r="167" spans="1:39" s="129" customFormat="1">
      <c r="A167" s="255">
        <v>41639</v>
      </c>
      <c r="B167" s="137">
        <f t="shared" si="38"/>
        <v>4</v>
      </c>
      <c r="C167" s="115" t="str">
        <f t="shared" si="39"/>
        <v>dec2013</v>
      </c>
      <c r="D167" s="115">
        <f t="shared" si="40"/>
        <v>41609</v>
      </c>
      <c r="E167" s="153">
        <v>174</v>
      </c>
      <c r="F167" s="154">
        <v>348</v>
      </c>
      <c r="G167" s="249">
        <v>234</v>
      </c>
      <c r="H167" s="175"/>
      <c r="I167" s="175"/>
      <c r="J167" s="175"/>
      <c r="K167" s="256">
        <v>2308</v>
      </c>
      <c r="L167" s="175">
        <v>3382</v>
      </c>
      <c r="M167" s="175">
        <v>1325</v>
      </c>
      <c r="N167" s="175">
        <v>212</v>
      </c>
      <c r="O167" s="175">
        <v>276</v>
      </c>
      <c r="P167" s="175"/>
      <c r="Q167" s="175"/>
      <c r="R167" s="175"/>
      <c r="S167" s="175"/>
      <c r="T167" s="257"/>
      <c r="W167" s="128"/>
      <c r="X167" s="128"/>
      <c r="Y167" s="128"/>
      <c r="Z167" s="128"/>
      <c r="AA167" s="128"/>
      <c r="AB167" s="128"/>
      <c r="AC167" s="128"/>
      <c r="AD167" s="128"/>
      <c r="AE167" s="128"/>
      <c r="AF167" s="128"/>
      <c r="AG167" s="128"/>
      <c r="AH167" s="128"/>
      <c r="AI167" s="128"/>
      <c r="AJ167" s="128"/>
      <c r="AK167" s="128"/>
      <c r="AL167" s="128"/>
      <c r="AM167" s="86"/>
    </row>
    <row r="168" spans="1:39" s="129" customFormat="1">
      <c r="A168" s="255">
        <v>41670</v>
      </c>
      <c r="B168" s="137">
        <f t="shared" si="38"/>
        <v>1</v>
      </c>
      <c r="C168" s="115" t="str">
        <f t="shared" si="39"/>
        <v>Mar2014</v>
      </c>
      <c r="D168" s="115">
        <f t="shared" si="40"/>
        <v>41699</v>
      </c>
      <c r="E168" s="153">
        <v>209</v>
      </c>
      <c r="F168" s="154">
        <v>274</v>
      </c>
      <c r="G168" s="249">
        <v>241</v>
      </c>
      <c r="H168" s="175"/>
      <c r="I168" s="175"/>
      <c r="J168" s="175"/>
      <c r="K168" s="256">
        <v>2347</v>
      </c>
      <c r="L168" s="175">
        <v>3309</v>
      </c>
      <c r="M168" s="175">
        <v>1323</v>
      </c>
      <c r="N168" s="175">
        <v>214</v>
      </c>
      <c r="O168" s="175">
        <v>277</v>
      </c>
      <c r="P168" s="175"/>
      <c r="Q168" s="175"/>
      <c r="R168" s="175"/>
      <c r="S168" s="175"/>
      <c r="T168" s="257"/>
      <c r="W168" s="128"/>
      <c r="X168" s="128"/>
      <c r="Y168" s="128"/>
      <c r="Z168" s="128"/>
      <c r="AA168" s="128"/>
      <c r="AB168" s="128"/>
      <c r="AC168" s="128"/>
      <c r="AD168" s="128"/>
      <c r="AE168" s="128"/>
      <c r="AF168" s="128"/>
      <c r="AG168" s="128"/>
      <c r="AH168" s="128"/>
      <c r="AI168" s="128"/>
      <c r="AJ168" s="128"/>
      <c r="AK168" s="128"/>
      <c r="AL168" s="128"/>
      <c r="AM168" s="86"/>
    </row>
    <row r="169" spans="1:39" s="129" customFormat="1">
      <c r="A169" s="255">
        <v>41698</v>
      </c>
      <c r="B169" s="137">
        <f t="shared" si="38"/>
        <v>1</v>
      </c>
      <c r="C169" s="115" t="str">
        <f t="shared" si="39"/>
        <v>Mar2014</v>
      </c>
      <c r="D169" s="115">
        <f t="shared" si="40"/>
        <v>41699</v>
      </c>
      <c r="E169" s="153">
        <v>182</v>
      </c>
      <c r="F169" s="154">
        <v>264</v>
      </c>
      <c r="G169" s="249">
        <v>249</v>
      </c>
      <c r="H169" s="175"/>
      <c r="I169" s="175"/>
      <c r="J169" s="175"/>
      <c r="K169" s="256">
        <v>2353</v>
      </c>
      <c r="L169" s="175">
        <v>3247</v>
      </c>
      <c r="M169" s="175">
        <v>1326</v>
      </c>
      <c r="N169" s="175">
        <v>215</v>
      </c>
      <c r="O169" s="175">
        <v>283</v>
      </c>
      <c r="P169" s="175"/>
      <c r="Q169" s="175"/>
      <c r="R169" s="175"/>
      <c r="S169" s="175"/>
      <c r="T169" s="257"/>
      <c r="W169" s="128"/>
      <c r="X169" s="128"/>
      <c r="Y169" s="128"/>
      <c r="Z169" s="128"/>
      <c r="AA169" s="128"/>
      <c r="AB169" s="128"/>
      <c r="AC169" s="128"/>
      <c r="AD169" s="128"/>
      <c r="AE169" s="128"/>
      <c r="AF169" s="128"/>
      <c r="AG169" s="128"/>
      <c r="AH169" s="128"/>
      <c r="AI169" s="128"/>
      <c r="AJ169" s="128"/>
      <c r="AK169" s="128"/>
      <c r="AL169" s="128"/>
      <c r="AM169" s="86"/>
    </row>
    <row r="170" spans="1:39" s="129" customFormat="1">
      <c r="A170" s="255">
        <v>41729</v>
      </c>
      <c r="B170" s="137">
        <f t="shared" si="38"/>
        <v>1</v>
      </c>
      <c r="C170" s="115" t="str">
        <f t="shared" si="39"/>
        <v>Mar2014</v>
      </c>
      <c r="D170" s="115">
        <f t="shared" si="40"/>
        <v>41699</v>
      </c>
      <c r="E170" s="153">
        <v>232</v>
      </c>
      <c r="F170" s="154">
        <v>274</v>
      </c>
      <c r="G170" s="249">
        <v>263</v>
      </c>
      <c r="H170" s="175"/>
      <c r="I170" s="175"/>
      <c r="J170" s="175"/>
      <c r="K170" s="256">
        <v>2374</v>
      </c>
      <c r="L170" s="175">
        <v>3168</v>
      </c>
      <c r="M170" s="175">
        <v>1352</v>
      </c>
      <c r="N170" s="175">
        <v>218</v>
      </c>
      <c r="O170" s="175">
        <v>283</v>
      </c>
      <c r="P170" s="175"/>
      <c r="Q170" s="175"/>
      <c r="R170" s="175"/>
      <c r="S170" s="175"/>
      <c r="T170" s="257"/>
      <c r="W170" s="128"/>
      <c r="X170" s="128"/>
      <c r="Y170" s="128"/>
      <c r="Z170" s="128"/>
      <c r="AA170" s="128"/>
      <c r="AB170" s="128"/>
      <c r="AC170" s="128"/>
      <c r="AD170" s="128"/>
      <c r="AE170" s="128"/>
      <c r="AF170" s="128"/>
      <c r="AG170" s="128"/>
      <c r="AH170" s="128"/>
      <c r="AI170" s="128"/>
      <c r="AJ170" s="128"/>
      <c r="AK170" s="128"/>
      <c r="AL170" s="128"/>
      <c r="AM170" s="86"/>
    </row>
    <row r="171" spans="1:39" s="129" customFormat="1">
      <c r="A171" s="255">
        <v>41759</v>
      </c>
      <c r="B171" s="137">
        <f t="shared" si="38"/>
        <v>2</v>
      </c>
      <c r="C171" s="115" t="str">
        <f t="shared" si="39"/>
        <v>June2014</v>
      </c>
      <c r="D171" s="115">
        <f t="shared" si="40"/>
        <v>41791</v>
      </c>
      <c r="E171" s="153">
        <v>203</v>
      </c>
      <c r="F171" s="154">
        <v>333</v>
      </c>
      <c r="G171" s="249">
        <v>251</v>
      </c>
      <c r="H171" s="175"/>
      <c r="I171" s="175"/>
      <c r="J171" s="175"/>
      <c r="K171" s="256">
        <v>2375</v>
      </c>
      <c r="L171" s="175">
        <v>3155</v>
      </c>
      <c r="M171" s="175">
        <v>1371</v>
      </c>
      <c r="N171" s="175">
        <v>220</v>
      </c>
      <c r="O171" s="175">
        <v>284</v>
      </c>
      <c r="P171" s="175"/>
      <c r="Q171" s="175"/>
      <c r="R171" s="175"/>
      <c r="S171" s="175"/>
      <c r="T171" s="257"/>
      <c r="W171" s="128"/>
      <c r="X171" s="128"/>
      <c r="Y171" s="128"/>
      <c r="Z171" s="128"/>
      <c r="AA171" s="128"/>
      <c r="AB171" s="128"/>
      <c r="AC171" s="128"/>
      <c r="AD171" s="128"/>
      <c r="AE171" s="128"/>
      <c r="AF171" s="128"/>
      <c r="AG171" s="128"/>
      <c r="AH171" s="128"/>
      <c r="AI171" s="128"/>
      <c r="AJ171" s="128"/>
      <c r="AK171" s="128"/>
      <c r="AL171" s="128"/>
      <c r="AM171" s="86"/>
    </row>
    <row r="172" spans="1:39" s="129" customFormat="1">
      <c r="A172" s="255">
        <v>41790</v>
      </c>
      <c r="B172" s="137">
        <f t="shared" si="38"/>
        <v>2</v>
      </c>
      <c r="C172" s="115" t="str">
        <f t="shared" si="39"/>
        <v>June2014</v>
      </c>
      <c r="D172" s="115">
        <f t="shared" si="40"/>
        <v>41791</v>
      </c>
      <c r="E172" s="153">
        <v>176</v>
      </c>
      <c r="F172" s="154">
        <v>306</v>
      </c>
      <c r="G172" s="249">
        <v>251</v>
      </c>
      <c r="H172" s="175"/>
      <c r="I172" s="175"/>
      <c r="J172" s="175"/>
      <c r="K172" s="256">
        <v>2341</v>
      </c>
      <c r="L172" s="175">
        <v>3090</v>
      </c>
      <c r="M172" s="175">
        <v>1408</v>
      </c>
      <c r="N172" s="175">
        <v>228</v>
      </c>
      <c r="O172" s="175">
        <v>285</v>
      </c>
      <c r="P172" s="175"/>
      <c r="Q172" s="175"/>
      <c r="R172" s="175"/>
      <c r="S172" s="175"/>
      <c r="T172" s="257"/>
      <c r="W172" s="128"/>
      <c r="X172" s="128"/>
      <c r="Y172" s="128"/>
      <c r="Z172" s="128"/>
      <c r="AA172" s="128"/>
      <c r="AB172" s="128"/>
      <c r="AC172" s="128"/>
      <c r="AD172" s="128"/>
      <c r="AE172" s="128"/>
      <c r="AF172" s="128"/>
      <c r="AG172" s="128"/>
      <c r="AH172" s="128"/>
      <c r="AI172" s="128"/>
      <c r="AJ172" s="128"/>
      <c r="AK172" s="128"/>
      <c r="AL172" s="128"/>
      <c r="AM172" s="86"/>
    </row>
    <row r="173" spans="1:39" s="129" customFormat="1">
      <c r="A173" s="255">
        <v>41820</v>
      </c>
      <c r="B173" s="137">
        <f t="shared" si="38"/>
        <v>2</v>
      </c>
      <c r="C173" s="115" t="str">
        <f t="shared" si="39"/>
        <v>June2014</v>
      </c>
      <c r="D173" s="115">
        <f t="shared" si="40"/>
        <v>41791</v>
      </c>
      <c r="E173" s="153">
        <v>200</v>
      </c>
      <c r="F173" s="154">
        <v>334</v>
      </c>
      <c r="G173" s="249">
        <v>199</v>
      </c>
      <c r="H173" s="175"/>
      <c r="I173" s="175"/>
      <c r="J173" s="175"/>
      <c r="K173" s="256">
        <v>2348</v>
      </c>
      <c r="L173" s="175">
        <v>3098</v>
      </c>
      <c r="M173" s="175">
        <v>1382</v>
      </c>
      <c r="N173" s="175">
        <v>227</v>
      </c>
      <c r="O173" s="175">
        <v>283</v>
      </c>
      <c r="P173" s="175"/>
      <c r="Q173" s="175"/>
      <c r="R173" s="175"/>
      <c r="S173" s="175"/>
      <c r="T173" s="257"/>
      <c r="W173" s="128"/>
      <c r="X173" s="128"/>
      <c r="Y173" s="128"/>
      <c r="Z173" s="128"/>
      <c r="AA173" s="128"/>
      <c r="AB173" s="128"/>
      <c r="AC173" s="128"/>
      <c r="AD173" s="128"/>
      <c r="AE173" s="128"/>
      <c r="AF173" s="128"/>
      <c r="AG173" s="128"/>
      <c r="AH173" s="128"/>
      <c r="AI173" s="128"/>
      <c r="AJ173" s="128"/>
      <c r="AK173" s="128"/>
      <c r="AL173" s="128"/>
      <c r="AM173" s="86"/>
    </row>
    <row r="174" spans="1:39" s="129" customFormat="1">
      <c r="A174" s="255">
        <v>41851</v>
      </c>
      <c r="B174" s="137">
        <f t="shared" si="38"/>
        <v>3</v>
      </c>
      <c r="C174" s="115" t="str">
        <f t="shared" si="39"/>
        <v>Sep2014</v>
      </c>
      <c r="D174" s="115">
        <f t="shared" si="40"/>
        <v>41883</v>
      </c>
      <c r="E174" s="153">
        <v>204</v>
      </c>
      <c r="F174" s="154">
        <v>374</v>
      </c>
      <c r="G174" s="249">
        <v>203</v>
      </c>
      <c r="H174" s="175"/>
      <c r="I174" s="175"/>
      <c r="J174" s="175"/>
      <c r="K174" s="256">
        <v>2391</v>
      </c>
      <c r="L174" s="175">
        <v>3150</v>
      </c>
      <c r="M174" s="175">
        <v>1348</v>
      </c>
      <c r="N174" s="175">
        <v>228</v>
      </c>
      <c r="O174" s="175">
        <v>287</v>
      </c>
      <c r="P174" s="175"/>
      <c r="Q174" s="175"/>
      <c r="R174" s="175"/>
      <c r="S174" s="175"/>
      <c r="T174" s="257"/>
      <c r="W174" s="128"/>
      <c r="X174" s="128"/>
      <c r="Y174" s="128"/>
      <c r="Z174" s="128"/>
      <c r="AA174" s="128"/>
      <c r="AB174" s="128"/>
      <c r="AC174" s="128"/>
      <c r="AD174" s="128"/>
      <c r="AE174" s="128"/>
      <c r="AF174" s="128"/>
      <c r="AG174" s="128"/>
      <c r="AH174" s="128"/>
      <c r="AI174" s="128"/>
      <c r="AJ174" s="128"/>
      <c r="AK174" s="128"/>
      <c r="AL174" s="128"/>
      <c r="AM174" s="86"/>
    </row>
    <row r="175" spans="1:39" s="129" customFormat="1">
      <c r="A175" s="255">
        <v>41882</v>
      </c>
      <c r="B175" s="137">
        <f t="shared" si="38"/>
        <v>3</v>
      </c>
      <c r="C175" s="115" t="str">
        <f t="shared" si="39"/>
        <v>Sep2014</v>
      </c>
      <c r="D175" s="115">
        <f t="shared" si="40"/>
        <v>41883</v>
      </c>
      <c r="E175" s="153">
        <v>141</v>
      </c>
      <c r="F175" s="154">
        <v>305</v>
      </c>
      <c r="G175" s="249">
        <v>219</v>
      </c>
      <c r="H175" s="175"/>
      <c r="I175" s="175"/>
      <c r="J175" s="175"/>
      <c r="K175" s="256">
        <v>2382</v>
      </c>
      <c r="L175" s="175">
        <v>3123</v>
      </c>
      <c r="M175" s="175">
        <v>1323</v>
      </c>
      <c r="N175" s="175">
        <v>232</v>
      </c>
      <c r="O175" s="175">
        <v>285</v>
      </c>
      <c r="P175" s="175"/>
      <c r="Q175" s="175"/>
      <c r="R175" s="175"/>
      <c r="S175" s="175"/>
      <c r="T175" s="257"/>
      <c r="W175" s="128"/>
      <c r="X175" s="128"/>
      <c r="Y175" s="128"/>
      <c r="Z175" s="128"/>
      <c r="AA175" s="128"/>
      <c r="AB175" s="128"/>
      <c r="AC175" s="128"/>
      <c r="AD175" s="128"/>
      <c r="AE175" s="128"/>
      <c r="AF175" s="128"/>
      <c r="AG175" s="128"/>
      <c r="AH175" s="128"/>
      <c r="AI175" s="128"/>
      <c r="AJ175" s="128"/>
      <c r="AK175" s="128"/>
      <c r="AL175" s="128"/>
      <c r="AM175" s="86"/>
    </row>
    <row r="176" spans="1:39" s="129" customFormat="1">
      <c r="A176" s="255">
        <v>41912</v>
      </c>
      <c r="B176" s="137">
        <f t="shared" si="38"/>
        <v>3</v>
      </c>
      <c r="C176" s="115" t="str">
        <f t="shared" si="39"/>
        <v>Sep2014</v>
      </c>
      <c r="D176" s="115">
        <f t="shared" si="40"/>
        <v>41883</v>
      </c>
      <c r="E176" s="153">
        <v>194</v>
      </c>
      <c r="F176" s="154">
        <v>313</v>
      </c>
      <c r="G176" s="249">
        <v>210</v>
      </c>
      <c r="H176" s="175"/>
      <c r="I176" s="175"/>
      <c r="J176" s="175"/>
      <c r="K176" s="256">
        <v>2424</v>
      </c>
      <c r="L176" s="175">
        <v>3127</v>
      </c>
      <c r="M176" s="175">
        <v>1261</v>
      </c>
      <c r="N176" s="175">
        <v>234</v>
      </c>
      <c r="O176" s="175">
        <v>283</v>
      </c>
      <c r="P176" s="175"/>
      <c r="Q176" s="175"/>
      <c r="R176" s="175"/>
      <c r="S176" s="175"/>
      <c r="T176" s="257"/>
      <c r="W176" s="128"/>
      <c r="X176" s="128"/>
      <c r="Y176" s="128"/>
      <c r="Z176" s="128"/>
      <c r="AA176" s="128"/>
      <c r="AB176" s="128"/>
      <c r="AC176" s="128"/>
      <c r="AD176" s="128"/>
      <c r="AE176" s="128"/>
      <c r="AF176" s="128"/>
      <c r="AG176" s="128"/>
      <c r="AH176" s="128"/>
      <c r="AI176" s="128"/>
      <c r="AJ176" s="128"/>
      <c r="AK176" s="128"/>
      <c r="AL176" s="128"/>
      <c r="AM176" s="86"/>
    </row>
    <row r="177" spans="1:39" s="129" customFormat="1">
      <c r="A177" s="255">
        <v>41943</v>
      </c>
      <c r="B177" s="137">
        <f t="shared" si="38"/>
        <v>4</v>
      </c>
      <c r="C177" s="115" t="str">
        <f t="shared" si="39"/>
        <v>dec2014</v>
      </c>
      <c r="D177" s="115">
        <f t="shared" si="40"/>
        <v>41974</v>
      </c>
      <c r="E177" s="153">
        <v>215</v>
      </c>
      <c r="F177" s="154">
        <v>380</v>
      </c>
      <c r="G177" s="249">
        <v>213</v>
      </c>
      <c r="H177" s="175"/>
      <c r="I177" s="175"/>
      <c r="J177" s="175"/>
      <c r="K177" s="256">
        <v>2446</v>
      </c>
      <c r="L177" s="175">
        <v>3196</v>
      </c>
      <c r="M177" s="175">
        <v>1226</v>
      </c>
      <c r="N177" s="175">
        <v>228</v>
      </c>
      <c r="O177" s="175">
        <v>282</v>
      </c>
      <c r="P177" s="175"/>
      <c r="Q177" s="175"/>
      <c r="R177" s="175"/>
      <c r="S177" s="175"/>
      <c r="T177" s="257"/>
      <c r="W177" s="128"/>
      <c r="X177" s="128"/>
      <c r="Y177" s="128"/>
      <c r="Z177" s="128"/>
      <c r="AA177" s="128"/>
      <c r="AB177" s="128"/>
      <c r="AC177" s="128"/>
      <c r="AD177" s="128"/>
      <c r="AE177" s="128"/>
      <c r="AF177" s="128"/>
      <c r="AG177" s="128"/>
      <c r="AH177" s="128"/>
      <c r="AI177" s="128"/>
      <c r="AJ177" s="128"/>
      <c r="AK177" s="128"/>
      <c r="AL177" s="128"/>
      <c r="AM177" s="86"/>
    </row>
    <row r="178" spans="1:39" s="129" customFormat="1">
      <c r="A178" s="255">
        <v>41973</v>
      </c>
      <c r="B178" s="137">
        <f t="shared" si="38"/>
        <v>4</v>
      </c>
      <c r="C178" s="115" t="str">
        <f t="shared" si="39"/>
        <v>dec2014</v>
      </c>
      <c r="D178" s="115">
        <f t="shared" si="40"/>
        <v>41974</v>
      </c>
      <c r="E178" s="153">
        <v>159</v>
      </c>
      <c r="F178" s="154">
        <v>299</v>
      </c>
      <c r="G178" s="249">
        <v>243</v>
      </c>
      <c r="H178" s="175"/>
      <c r="I178" s="175"/>
      <c r="J178" s="175"/>
      <c r="K178" s="256">
        <v>2424</v>
      </c>
      <c r="L178" s="175">
        <v>3178</v>
      </c>
      <c r="M178" s="175">
        <v>1216</v>
      </c>
      <c r="N178" s="175">
        <v>230</v>
      </c>
      <c r="O178" s="175">
        <v>278</v>
      </c>
      <c r="P178" s="175"/>
      <c r="Q178" s="175"/>
      <c r="R178" s="175"/>
      <c r="S178" s="175"/>
      <c r="T178" s="257"/>
      <c r="W178" s="128"/>
      <c r="X178" s="128"/>
      <c r="Y178" s="128"/>
      <c r="Z178" s="128"/>
      <c r="AA178" s="128"/>
      <c r="AB178" s="128"/>
      <c r="AC178" s="128"/>
      <c r="AD178" s="128"/>
      <c r="AE178" s="128"/>
      <c r="AF178" s="128"/>
      <c r="AG178" s="128"/>
      <c r="AH178" s="128"/>
      <c r="AI178" s="128"/>
      <c r="AJ178" s="128"/>
      <c r="AK178" s="128"/>
      <c r="AL178" s="128"/>
      <c r="AM178" s="86"/>
    </row>
    <row r="179" spans="1:39" s="129" customFormat="1">
      <c r="A179" s="255">
        <v>42004</v>
      </c>
      <c r="B179" s="137">
        <f t="shared" si="38"/>
        <v>4</v>
      </c>
      <c r="C179" s="115" t="str">
        <f t="shared" si="39"/>
        <v>dec2014</v>
      </c>
      <c r="D179" s="115">
        <f t="shared" si="40"/>
        <v>41974</v>
      </c>
      <c r="E179" s="153">
        <v>156</v>
      </c>
      <c r="F179" s="154">
        <v>377</v>
      </c>
      <c r="G179" s="249">
        <v>229</v>
      </c>
      <c r="H179" s="175"/>
      <c r="I179" s="175"/>
      <c r="J179" s="175"/>
      <c r="K179" s="256">
        <v>2403</v>
      </c>
      <c r="L179" s="175">
        <v>3278</v>
      </c>
      <c r="M179" s="175">
        <v>1216</v>
      </c>
      <c r="N179" s="175">
        <v>231</v>
      </c>
      <c r="O179" s="175">
        <v>275</v>
      </c>
      <c r="P179" s="175"/>
      <c r="Q179" s="175"/>
      <c r="R179" s="175"/>
      <c r="S179" s="175"/>
      <c r="T179" s="257"/>
      <c r="W179" s="128"/>
      <c r="X179" s="128"/>
      <c r="Y179" s="128"/>
      <c r="Z179" s="128"/>
      <c r="AA179" s="128"/>
      <c r="AB179" s="128"/>
      <c r="AC179" s="128"/>
      <c r="AD179" s="128"/>
      <c r="AE179" s="128"/>
      <c r="AF179" s="128"/>
      <c r="AG179" s="128"/>
      <c r="AH179" s="128"/>
      <c r="AI179" s="128"/>
      <c r="AJ179" s="128"/>
      <c r="AK179" s="128"/>
      <c r="AL179" s="128"/>
      <c r="AM179" s="86"/>
    </row>
    <row r="180" spans="1:39" s="129" customFormat="1">
      <c r="A180" s="255">
        <v>42035</v>
      </c>
      <c r="B180" s="137">
        <f t="shared" si="38"/>
        <v>1</v>
      </c>
      <c r="C180" s="115" t="str">
        <f t="shared" si="39"/>
        <v>Mar2015</v>
      </c>
      <c r="D180" s="115">
        <f t="shared" si="40"/>
        <v>42064</v>
      </c>
      <c r="E180" s="153">
        <v>126</v>
      </c>
      <c r="F180" s="154">
        <v>284</v>
      </c>
      <c r="G180" s="249">
        <v>251</v>
      </c>
      <c r="H180" s="175"/>
      <c r="I180" s="175"/>
      <c r="J180" s="175"/>
      <c r="K180" s="256">
        <v>2363</v>
      </c>
      <c r="L180" s="175">
        <v>3254</v>
      </c>
      <c r="M180" s="175">
        <v>1242</v>
      </c>
      <c r="N180" s="175">
        <v>225</v>
      </c>
      <c r="O180" s="175">
        <v>278</v>
      </c>
      <c r="P180" s="175"/>
      <c r="Q180" s="175"/>
      <c r="R180" s="175"/>
      <c r="S180" s="175"/>
      <c r="T180" s="257"/>
      <c r="W180" s="128"/>
      <c r="X180" s="128"/>
      <c r="Y180" s="128"/>
      <c r="Z180" s="128"/>
      <c r="AA180" s="128"/>
      <c r="AB180" s="128"/>
      <c r="AC180" s="128"/>
      <c r="AD180" s="128"/>
      <c r="AE180" s="128"/>
      <c r="AF180" s="128"/>
      <c r="AG180" s="128"/>
      <c r="AH180" s="128"/>
      <c r="AI180" s="128"/>
      <c r="AJ180" s="128"/>
      <c r="AK180" s="128"/>
      <c r="AL180" s="128"/>
      <c r="AM180" s="86"/>
    </row>
    <row r="181" spans="1:39" s="129" customFormat="1">
      <c r="A181" s="255">
        <v>42063</v>
      </c>
      <c r="B181" s="137">
        <f t="shared" si="38"/>
        <v>1</v>
      </c>
      <c r="C181" s="115" t="str">
        <f t="shared" si="39"/>
        <v>Mar2015</v>
      </c>
      <c r="D181" s="115">
        <f t="shared" si="40"/>
        <v>42064</v>
      </c>
      <c r="E181" s="153">
        <v>173</v>
      </c>
      <c r="F181" s="154">
        <v>281</v>
      </c>
      <c r="G181" s="249">
        <v>252</v>
      </c>
      <c r="H181" s="175"/>
      <c r="I181" s="175"/>
      <c r="J181" s="175"/>
      <c r="K181" s="256">
        <v>2384</v>
      </c>
      <c r="L181" s="175">
        <v>3223</v>
      </c>
      <c r="M181" s="175">
        <v>1228</v>
      </c>
      <c r="N181" s="175">
        <v>225</v>
      </c>
      <c r="O181" s="175">
        <v>284</v>
      </c>
      <c r="P181" s="175"/>
      <c r="Q181" s="175"/>
      <c r="R181" s="175"/>
      <c r="S181" s="175"/>
      <c r="T181" s="257"/>
      <c r="W181" s="128"/>
      <c r="X181" s="128"/>
      <c r="Y181" s="128"/>
      <c r="Z181" s="128"/>
      <c r="AA181" s="128"/>
      <c r="AB181" s="128"/>
      <c r="AC181" s="128"/>
      <c r="AD181" s="128"/>
      <c r="AE181" s="128"/>
      <c r="AF181" s="128"/>
      <c r="AG181" s="128"/>
      <c r="AH181" s="128"/>
      <c r="AI181" s="128"/>
      <c r="AJ181" s="128"/>
      <c r="AK181" s="128"/>
      <c r="AL181" s="128"/>
      <c r="AM181" s="86"/>
    </row>
    <row r="182" spans="1:39" s="129" customFormat="1">
      <c r="A182" s="255">
        <v>42094</v>
      </c>
      <c r="B182" s="137">
        <f t="shared" si="38"/>
        <v>1</v>
      </c>
      <c r="C182" s="115" t="str">
        <f t="shared" si="39"/>
        <v>Mar2015</v>
      </c>
      <c r="D182" s="115">
        <f t="shared" si="40"/>
        <v>42064</v>
      </c>
      <c r="E182" s="153">
        <v>188</v>
      </c>
      <c r="F182" s="154">
        <v>338</v>
      </c>
      <c r="G182" s="249">
        <v>307</v>
      </c>
      <c r="H182" s="175"/>
      <c r="I182" s="175"/>
      <c r="J182" s="175"/>
      <c r="K182" s="256">
        <v>2408</v>
      </c>
      <c r="L182" s="175">
        <v>3234</v>
      </c>
      <c r="M182" s="175">
        <v>1326</v>
      </c>
      <c r="N182" s="175">
        <v>225</v>
      </c>
      <c r="O182" s="175">
        <v>285</v>
      </c>
      <c r="P182" s="175"/>
      <c r="Q182" s="175"/>
      <c r="R182" s="175"/>
      <c r="S182" s="175"/>
      <c r="T182" s="257"/>
      <c r="W182" s="128"/>
      <c r="X182" s="128"/>
      <c r="Y182" s="128"/>
      <c r="Z182" s="128"/>
      <c r="AA182" s="128"/>
      <c r="AB182" s="128"/>
      <c r="AC182" s="128"/>
      <c r="AD182" s="128"/>
      <c r="AE182" s="128"/>
      <c r="AF182" s="128"/>
      <c r="AG182" s="128"/>
      <c r="AH182" s="128"/>
      <c r="AI182" s="128"/>
      <c r="AJ182" s="128"/>
      <c r="AK182" s="128"/>
      <c r="AL182" s="128"/>
      <c r="AM182" s="86"/>
    </row>
    <row r="183" spans="1:39" s="129" customFormat="1" ht="14.25">
      <c r="A183" s="255">
        <v>42124</v>
      </c>
      <c r="B183" s="137">
        <f t="shared" si="38"/>
        <v>2</v>
      </c>
      <c r="C183" s="115" t="str">
        <f t="shared" si="39"/>
        <v>June2015</v>
      </c>
      <c r="D183" s="115">
        <f t="shared" si="40"/>
        <v>42156</v>
      </c>
      <c r="E183" s="153">
        <v>168</v>
      </c>
      <c r="F183" s="154">
        <v>354</v>
      </c>
      <c r="G183" s="260">
        <v>201</v>
      </c>
      <c r="H183" s="175"/>
      <c r="I183" s="175"/>
      <c r="J183" s="175"/>
      <c r="K183" s="256">
        <v>2367</v>
      </c>
      <c r="L183" s="175">
        <v>3263</v>
      </c>
      <c r="M183" s="175">
        <v>1329</v>
      </c>
      <c r="N183" s="175">
        <v>221</v>
      </c>
      <c r="O183" s="175">
        <v>285</v>
      </c>
      <c r="P183" s="175"/>
      <c r="Q183" s="175"/>
      <c r="R183" s="175"/>
      <c r="S183" s="175"/>
      <c r="T183" s="257"/>
      <c r="W183" s="128"/>
      <c r="X183" s="128"/>
      <c r="Y183" s="128"/>
      <c r="Z183" s="128"/>
      <c r="AA183" s="128"/>
      <c r="AB183" s="128"/>
      <c r="AC183" s="128"/>
      <c r="AD183" s="128"/>
      <c r="AE183" s="128"/>
      <c r="AF183" s="128"/>
      <c r="AG183" s="128"/>
      <c r="AH183" s="128"/>
      <c r="AI183" s="128"/>
      <c r="AJ183" s="128"/>
      <c r="AK183" s="128"/>
      <c r="AL183" s="128"/>
      <c r="AM183" s="86"/>
    </row>
    <row r="184" spans="1:39" s="129" customFormat="1" ht="14.25">
      <c r="A184" s="255">
        <v>42155</v>
      </c>
      <c r="B184" s="137">
        <f t="shared" si="38"/>
        <v>2</v>
      </c>
      <c r="C184" s="115" t="str">
        <f t="shared" si="39"/>
        <v>June2015</v>
      </c>
      <c r="D184" s="115">
        <f t="shared" si="40"/>
        <v>42156</v>
      </c>
      <c r="E184" s="153">
        <v>100</v>
      </c>
      <c r="F184" s="154">
        <v>312</v>
      </c>
      <c r="G184" s="260">
        <v>206</v>
      </c>
      <c r="H184" s="175"/>
      <c r="I184" s="175"/>
      <c r="J184" s="175"/>
      <c r="K184" s="256">
        <v>2284</v>
      </c>
      <c r="L184" s="175">
        <v>3266</v>
      </c>
      <c r="M184" s="175">
        <v>1271</v>
      </c>
      <c r="N184" s="175">
        <v>219</v>
      </c>
      <c r="O184" s="175">
        <v>287</v>
      </c>
      <c r="P184" s="175"/>
      <c r="Q184" s="175"/>
      <c r="R184" s="175"/>
      <c r="S184" s="175"/>
      <c r="T184" s="257"/>
      <c r="W184" s="128"/>
      <c r="X184" s="128"/>
      <c r="Y184" s="128"/>
      <c r="Z184" s="128"/>
      <c r="AA184" s="128"/>
      <c r="AB184" s="128"/>
      <c r="AC184" s="128"/>
      <c r="AD184" s="128"/>
      <c r="AE184" s="128"/>
      <c r="AF184" s="128"/>
      <c r="AG184" s="128"/>
      <c r="AH184" s="128"/>
      <c r="AI184" s="128"/>
      <c r="AJ184" s="128"/>
      <c r="AK184" s="128"/>
      <c r="AL184" s="128"/>
      <c r="AM184" s="86"/>
    </row>
    <row r="185" spans="1:39" s="129" customFormat="1" ht="14.25">
      <c r="A185" s="255">
        <v>42185</v>
      </c>
      <c r="B185" s="137">
        <f t="shared" si="38"/>
        <v>2</v>
      </c>
      <c r="C185" s="115" t="str">
        <f t="shared" si="39"/>
        <v>June2015</v>
      </c>
      <c r="D185" s="115">
        <f t="shared" si="40"/>
        <v>42156</v>
      </c>
      <c r="E185" s="153">
        <v>203</v>
      </c>
      <c r="F185" s="154">
        <v>371</v>
      </c>
      <c r="G185" s="260">
        <v>202</v>
      </c>
      <c r="H185" s="175"/>
      <c r="I185" s="175"/>
      <c r="J185" s="175"/>
      <c r="K185" s="256">
        <v>2326</v>
      </c>
      <c r="L185" s="175">
        <v>3327</v>
      </c>
      <c r="M185" s="175">
        <v>1258</v>
      </c>
      <c r="N185" s="175">
        <v>210</v>
      </c>
      <c r="O185" s="175">
        <v>286</v>
      </c>
      <c r="P185" s="175"/>
      <c r="Q185" s="175"/>
      <c r="R185" s="175"/>
      <c r="S185" s="175"/>
      <c r="T185" s="257"/>
      <c r="W185" s="128"/>
      <c r="X185" s="128"/>
      <c r="Y185" s="128"/>
      <c r="Z185" s="128"/>
      <c r="AA185" s="128"/>
      <c r="AB185" s="128"/>
      <c r="AC185" s="128"/>
      <c r="AD185" s="128"/>
      <c r="AE185" s="128"/>
      <c r="AF185" s="128"/>
      <c r="AG185" s="128"/>
      <c r="AH185" s="128"/>
      <c r="AI185" s="128"/>
      <c r="AJ185" s="128"/>
      <c r="AK185" s="128"/>
      <c r="AL185" s="128"/>
      <c r="AM185" s="86"/>
    </row>
    <row r="186" spans="1:39" s="129" customFormat="1" ht="14.25">
      <c r="A186" s="255">
        <v>42216</v>
      </c>
      <c r="B186" s="137">
        <f t="shared" si="38"/>
        <v>3</v>
      </c>
      <c r="C186" s="115" t="str">
        <f t="shared" si="39"/>
        <v>Sep2015</v>
      </c>
      <c r="D186" s="115">
        <f t="shared" si="40"/>
        <v>42248</v>
      </c>
      <c r="E186" s="153">
        <v>170</v>
      </c>
      <c r="F186" s="154">
        <v>382</v>
      </c>
      <c r="G186" s="260">
        <v>206</v>
      </c>
      <c r="H186" s="175"/>
      <c r="I186" s="175"/>
      <c r="J186" s="175"/>
      <c r="K186" s="256">
        <v>2323</v>
      </c>
      <c r="L186" s="175">
        <v>3361</v>
      </c>
      <c r="M186" s="175">
        <v>1242</v>
      </c>
      <c r="N186" s="175">
        <v>211</v>
      </c>
      <c r="O186" s="175">
        <v>294</v>
      </c>
      <c r="P186" s="175"/>
      <c r="Q186" s="175"/>
      <c r="R186" s="175"/>
      <c r="S186" s="107"/>
      <c r="T186" s="257"/>
      <c r="W186" s="128"/>
      <c r="X186" s="128"/>
      <c r="Y186" s="128"/>
      <c r="Z186" s="128"/>
      <c r="AA186" s="128"/>
      <c r="AB186" s="128"/>
      <c r="AC186" s="128"/>
      <c r="AD186" s="128"/>
      <c r="AE186" s="128"/>
      <c r="AF186" s="128"/>
      <c r="AG186" s="128"/>
      <c r="AH186" s="128"/>
      <c r="AI186" s="128"/>
      <c r="AJ186" s="128"/>
      <c r="AK186" s="128"/>
      <c r="AL186" s="128"/>
      <c r="AM186" s="86"/>
    </row>
    <row r="187" spans="1:39" s="129" customFormat="1" ht="14.25">
      <c r="A187" s="255">
        <v>42247</v>
      </c>
      <c r="B187" s="137">
        <f t="shared" si="38"/>
        <v>3</v>
      </c>
      <c r="C187" s="115" t="str">
        <f t="shared" si="39"/>
        <v>Sep2015</v>
      </c>
      <c r="D187" s="115">
        <f t="shared" si="40"/>
        <v>42248</v>
      </c>
      <c r="E187" s="153">
        <v>139</v>
      </c>
      <c r="F187" s="154">
        <v>310</v>
      </c>
      <c r="G187" s="260">
        <v>219</v>
      </c>
      <c r="H187" s="175"/>
      <c r="I187" s="175"/>
      <c r="J187" s="175"/>
      <c r="K187" s="256">
        <v>2305</v>
      </c>
      <c r="L187" s="175">
        <v>3381</v>
      </c>
      <c r="M187" s="175">
        <v>1221</v>
      </c>
      <c r="N187" s="175">
        <v>216</v>
      </c>
      <c r="O187" s="175">
        <v>296</v>
      </c>
      <c r="P187" s="175"/>
      <c r="Q187" s="175"/>
      <c r="R187" s="175"/>
      <c r="S187" s="107"/>
      <c r="T187" s="257"/>
      <c r="W187" s="128"/>
      <c r="X187" s="128"/>
      <c r="Y187" s="128"/>
      <c r="Z187" s="128"/>
      <c r="AA187" s="128"/>
      <c r="AB187" s="128"/>
      <c r="AC187" s="128"/>
      <c r="AD187" s="128"/>
      <c r="AE187" s="128"/>
      <c r="AF187" s="128"/>
      <c r="AG187" s="128"/>
      <c r="AH187" s="128"/>
      <c r="AI187" s="128"/>
      <c r="AJ187" s="128"/>
      <c r="AK187" s="128"/>
      <c r="AL187" s="128"/>
      <c r="AM187" s="86"/>
    </row>
    <row r="188" spans="1:39" s="129" customFormat="1" ht="14.25">
      <c r="A188" s="255">
        <v>42277</v>
      </c>
      <c r="B188" s="137">
        <f t="shared" si="38"/>
        <v>3</v>
      </c>
      <c r="C188" s="115" t="str">
        <f t="shared" si="39"/>
        <v>Sep2015</v>
      </c>
      <c r="D188" s="115">
        <f t="shared" si="40"/>
        <v>42248</v>
      </c>
      <c r="E188" s="153">
        <v>187</v>
      </c>
      <c r="F188" s="154">
        <v>392</v>
      </c>
      <c r="G188" s="260">
        <v>225</v>
      </c>
      <c r="H188" s="175"/>
      <c r="I188" s="175"/>
      <c r="J188" s="175"/>
      <c r="K188" s="256">
        <v>2306</v>
      </c>
      <c r="L188" s="175">
        <v>3423</v>
      </c>
      <c r="M188" s="175">
        <v>1182</v>
      </c>
      <c r="N188" s="175">
        <v>215</v>
      </c>
      <c r="O188" s="175">
        <v>298</v>
      </c>
      <c r="P188" s="175"/>
      <c r="Q188" s="175"/>
      <c r="R188" s="175"/>
      <c r="S188" s="107"/>
      <c r="T188" s="257"/>
      <c r="W188" s="128"/>
      <c r="X188" s="128"/>
      <c r="Y188" s="128"/>
      <c r="Z188" s="128"/>
      <c r="AA188" s="128"/>
      <c r="AB188" s="128"/>
      <c r="AC188" s="128"/>
      <c r="AD188" s="128"/>
      <c r="AE188" s="128"/>
      <c r="AF188" s="128"/>
      <c r="AG188" s="128"/>
      <c r="AH188" s="128"/>
      <c r="AI188" s="128"/>
      <c r="AJ188" s="128"/>
      <c r="AK188" s="128"/>
      <c r="AL188" s="128"/>
      <c r="AM188" s="86"/>
    </row>
    <row r="189" spans="1:39" s="129" customFormat="1" ht="14.25">
      <c r="A189" s="255">
        <v>42308</v>
      </c>
      <c r="B189" s="137">
        <f t="shared" si="38"/>
        <v>4</v>
      </c>
      <c r="C189" s="115" t="str">
        <f t="shared" si="39"/>
        <v>dec2015</v>
      </c>
      <c r="D189" s="115">
        <f t="shared" si="40"/>
        <v>42339</v>
      </c>
      <c r="E189" s="153">
        <v>98</v>
      </c>
      <c r="F189" s="154">
        <v>334</v>
      </c>
      <c r="G189" s="260">
        <v>235</v>
      </c>
      <c r="H189" s="175"/>
      <c r="I189" s="175"/>
      <c r="J189" s="175"/>
      <c r="K189" s="256">
        <v>2239</v>
      </c>
      <c r="L189" s="175">
        <v>3446</v>
      </c>
      <c r="M189" s="175">
        <v>1187</v>
      </c>
      <c r="N189" s="175">
        <v>215</v>
      </c>
      <c r="O189" s="175">
        <v>300</v>
      </c>
      <c r="P189" s="175"/>
      <c r="Q189" s="175"/>
      <c r="R189" s="175"/>
      <c r="S189" s="107"/>
      <c r="T189" s="257"/>
      <c r="W189" s="128"/>
      <c r="X189" s="128"/>
      <c r="Y189" s="128"/>
      <c r="Z189" s="128"/>
      <c r="AA189" s="128"/>
      <c r="AB189" s="128"/>
      <c r="AC189" s="128"/>
      <c r="AD189" s="128"/>
      <c r="AE189" s="128"/>
      <c r="AF189" s="128"/>
      <c r="AG189" s="128"/>
      <c r="AH189" s="128"/>
      <c r="AI189" s="128"/>
      <c r="AJ189" s="128"/>
      <c r="AK189" s="128"/>
      <c r="AL189" s="128"/>
      <c r="AM189" s="86"/>
    </row>
    <row r="190" spans="1:39" s="129" customFormat="1" ht="14.25">
      <c r="A190" s="255">
        <v>42338</v>
      </c>
      <c r="B190" s="137">
        <f t="shared" si="38"/>
        <v>4</v>
      </c>
      <c r="C190" s="115" t="str">
        <f t="shared" si="39"/>
        <v>dec2015</v>
      </c>
      <c r="D190" s="115">
        <f t="shared" si="40"/>
        <v>42339</v>
      </c>
      <c r="E190" s="153">
        <v>163</v>
      </c>
      <c r="F190" s="154">
        <v>339</v>
      </c>
      <c r="G190" s="260">
        <v>247</v>
      </c>
      <c r="H190" s="175"/>
      <c r="I190" s="175"/>
      <c r="J190" s="175"/>
      <c r="K190" s="256">
        <v>2254</v>
      </c>
      <c r="L190" s="175">
        <v>3470</v>
      </c>
      <c r="M190" s="175">
        <v>1210</v>
      </c>
      <c r="N190" s="175">
        <v>214</v>
      </c>
      <c r="O190" s="175">
        <v>301</v>
      </c>
      <c r="P190" s="175"/>
      <c r="Q190" s="175"/>
      <c r="R190" s="175"/>
      <c r="S190" s="107"/>
      <c r="T190" s="257"/>
      <c r="W190" s="128"/>
      <c r="X190" s="128"/>
      <c r="Y190" s="128"/>
      <c r="Z190" s="128"/>
      <c r="AA190" s="128"/>
      <c r="AB190" s="128"/>
      <c r="AC190" s="128"/>
      <c r="AD190" s="128"/>
      <c r="AE190" s="128"/>
      <c r="AF190" s="128"/>
      <c r="AG190" s="128"/>
      <c r="AH190" s="128"/>
      <c r="AI190" s="128"/>
      <c r="AJ190" s="128"/>
      <c r="AK190" s="128"/>
      <c r="AL190" s="128"/>
      <c r="AM190" s="86"/>
    </row>
    <row r="191" spans="1:39" s="129" customFormat="1" ht="14.25">
      <c r="A191" s="255">
        <v>42369</v>
      </c>
      <c r="B191" s="137">
        <f t="shared" si="38"/>
        <v>4</v>
      </c>
      <c r="C191" s="115" t="str">
        <f t="shared" si="39"/>
        <v>dec2015</v>
      </c>
      <c r="D191" s="115">
        <f t="shared" si="40"/>
        <v>42339</v>
      </c>
      <c r="E191" s="153">
        <v>169</v>
      </c>
      <c r="F191" s="154">
        <v>463</v>
      </c>
      <c r="G191" s="260">
        <v>249</v>
      </c>
      <c r="H191" s="175"/>
      <c r="I191" s="175"/>
      <c r="J191" s="175"/>
      <c r="K191" s="256">
        <v>2259</v>
      </c>
      <c r="L191" s="175">
        <v>3612</v>
      </c>
      <c r="M191" s="175">
        <v>1221</v>
      </c>
      <c r="N191" s="175">
        <v>219</v>
      </c>
      <c r="O191" s="175">
        <v>303</v>
      </c>
      <c r="P191" s="175"/>
      <c r="Q191" s="175"/>
      <c r="R191" s="175"/>
      <c r="S191" s="107"/>
      <c r="T191" s="257"/>
      <c r="W191" s="128"/>
      <c r="X191" s="128"/>
      <c r="Y191" s="128"/>
      <c r="Z191" s="128"/>
      <c r="AA191" s="128"/>
      <c r="AB191" s="128"/>
      <c r="AC191" s="128"/>
      <c r="AD191" s="128"/>
      <c r="AE191" s="128"/>
      <c r="AF191" s="128"/>
      <c r="AG191" s="128"/>
      <c r="AH191" s="128"/>
      <c r="AI191" s="128"/>
      <c r="AJ191" s="128"/>
      <c r="AK191" s="128"/>
      <c r="AL191" s="128"/>
      <c r="AM191" s="86"/>
    </row>
    <row r="192" spans="1:39" s="129" customFormat="1" ht="14.25">
      <c r="A192" s="255">
        <v>42400</v>
      </c>
      <c r="B192" s="137">
        <f t="shared" si="38"/>
        <v>1</v>
      </c>
      <c r="C192" s="115" t="str">
        <f t="shared" si="39"/>
        <v>Mar2016</v>
      </c>
      <c r="D192" s="115">
        <f t="shared" si="40"/>
        <v>42430</v>
      </c>
      <c r="E192" s="153">
        <v>156</v>
      </c>
      <c r="F192" s="154">
        <v>320</v>
      </c>
      <c r="G192" s="260">
        <v>264</v>
      </c>
      <c r="H192" s="175"/>
      <c r="I192" s="175"/>
      <c r="J192" s="175"/>
      <c r="K192" s="256">
        <v>2273</v>
      </c>
      <c r="L192" s="175">
        <v>3619</v>
      </c>
      <c r="M192" s="175">
        <v>1293</v>
      </c>
      <c r="N192" s="175">
        <v>210</v>
      </c>
      <c r="O192" s="175">
        <v>305</v>
      </c>
      <c r="P192" s="175"/>
      <c r="Q192" s="175"/>
      <c r="R192" s="175"/>
      <c r="S192" s="107"/>
      <c r="T192" s="257"/>
      <c r="W192" s="128"/>
      <c r="X192" s="128"/>
      <c r="Y192" s="128"/>
      <c r="Z192" s="128"/>
      <c r="AA192" s="128"/>
      <c r="AB192" s="128"/>
      <c r="AC192" s="128"/>
      <c r="AD192" s="128"/>
      <c r="AE192" s="128"/>
      <c r="AF192" s="128"/>
      <c r="AG192" s="128"/>
      <c r="AH192" s="128"/>
      <c r="AI192" s="128"/>
      <c r="AJ192" s="128"/>
      <c r="AK192" s="128"/>
      <c r="AL192" s="128"/>
      <c r="AM192" s="86"/>
    </row>
    <row r="193" spans="1:39" s="129" customFormat="1">
      <c r="A193" s="255">
        <v>42429</v>
      </c>
      <c r="B193" s="137">
        <f t="shared" si="38"/>
        <v>1</v>
      </c>
      <c r="C193" s="115" t="str">
        <f t="shared" si="39"/>
        <v>Mar2016</v>
      </c>
      <c r="D193" s="115">
        <f t="shared" si="40"/>
        <v>42430</v>
      </c>
      <c r="E193" s="153">
        <v>158</v>
      </c>
      <c r="F193" s="154">
        <v>370</v>
      </c>
      <c r="G193" s="249">
        <v>248</v>
      </c>
      <c r="H193" s="175"/>
      <c r="I193" s="175"/>
      <c r="J193" s="175"/>
      <c r="K193" s="256">
        <v>2264</v>
      </c>
      <c r="L193" s="175">
        <v>3651</v>
      </c>
      <c r="M193" s="175">
        <v>1326</v>
      </c>
      <c r="N193" s="175">
        <v>212</v>
      </c>
      <c r="O193" s="175">
        <v>307</v>
      </c>
      <c r="P193" s="175"/>
      <c r="Q193" s="175"/>
      <c r="R193" s="175"/>
      <c r="S193" s="107"/>
      <c r="T193" s="257"/>
      <c r="W193" s="128"/>
      <c r="X193" s="128"/>
      <c r="Y193" s="128"/>
      <c r="Z193" s="128"/>
      <c r="AA193" s="128"/>
      <c r="AB193" s="128"/>
      <c r="AC193" s="128"/>
      <c r="AD193" s="128"/>
      <c r="AE193" s="128"/>
      <c r="AF193" s="128"/>
      <c r="AG193" s="128"/>
      <c r="AH193" s="128"/>
      <c r="AI193" s="128"/>
      <c r="AJ193" s="128"/>
      <c r="AK193" s="128"/>
      <c r="AL193" s="128"/>
      <c r="AM193" s="86"/>
    </row>
    <row r="194" spans="1:39" s="129" customFormat="1">
      <c r="A194" s="255">
        <v>42460</v>
      </c>
      <c r="B194" s="137">
        <f t="shared" si="38"/>
        <v>1</v>
      </c>
      <c r="C194" s="115" t="str">
        <f t="shared" si="39"/>
        <v>Mar2016</v>
      </c>
      <c r="D194" s="115">
        <f t="shared" si="40"/>
        <v>42430</v>
      </c>
      <c r="E194" s="153">
        <v>97</v>
      </c>
      <c r="F194" s="154">
        <v>252</v>
      </c>
      <c r="G194" s="249">
        <v>261</v>
      </c>
      <c r="H194" s="175"/>
      <c r="I194" s="175"/>
      <c r="J194" s="175"/>
      <c r="K194" s="256">
        <v>2260</v>
      </c>
      <c r="L194" s="175">
        <v>3695</v>
      </c>
      <c r="M194" s="175">
        <v>1341</v>
      </c>
      <c r="N194" s="175">
        <v>210</v>
      </c>
      <c r="O194" s="175">
        <v>300</v>
      </c>
      <c r="P194" s="175"/>
      <c r="Q194" s="175"/>
      <c r="R194" s="175"/>
      <c r="S194" s="107"/>
      <c r="T194" s="257"/>
      <c r="W194" s="128"/>
      <c r="X194" s="128"/>
      <c r="Y194" s="128"/>
      <c r="Z194" s="128"/>
      <c r="AA194" s="128"/>
      <c r="AB194" s="128"/>
      <c r="AC194" s="128"/>
      <c r="AD194" s="128"/>
      <c r="AE194" s="128"/>
      <c r="AF194" s="128"/>
      <c r="AG194" s="128"/>
      <c r="AH194" s="128"/>
      <c r="AI194" s="128"/>
      <c r="AJ194" s="128"/>
      <c r="AK194" s="128"/>
      <c r="AL194" s="128"/>
      <c r="AM194" s="86"/>
    </row>
    <row r="195" spans="1:39" s="129" customFormat="1">
      <c r="A195" s="255">
        <v>42490</v>
      </c>
      <c r="B195" s="137">
        <f t="shared" si="38"/>
        <v>2</v>
      </c>
      <c r="C195" s="115" t="str">
        <f t="shared" si="39"/>
        <v>June2016</v>
      </c>
      <c r="D195" s="115">
        <f t="shared" si="40"/>
        <v>42522</v>
      </c>
      <c r="E195" s="153">
        <v>122</v>
      </c>
      <c r="F195" s="154">
        <v>380</v>
      </c>
      <c r="G195" s="249">
        <v>250</v>
      </c>
      <c r="H195" s="175"/>
      <c r="I195" s="175"/>
      <c r="J195" s="175"/>
      <c r="K195" s="256">
        <v>2245</v>
      </c>
      <c r="L195" s="175">
        <v>3725</v>
      </c>
      <c r="M195" s="175">
        <v>1350</v>
      </c>
      <c r="N195" s="175">
        <v>213</v>
      </c>
      <c r="O195" s="175">
        <v>304</v>
      </c>
      <c r="P195" s="175"/>
      <c r="Q195" s="175"/>
      <c r="R195" s="175"/>
      <c r="S195" s="107"/>
      <c r="T195" s="257"/>
      <c r="W195" s="128"/>
      <c r="X195" s="128"/>
      <c r="Y195" s="128"/>
      <c r="Z195" s="128"/>
      <c r="AA195" s="128"/>
      <c r="AB195" s="128"/>
      <c r="AC195" s="128"/>
      <c r="AD195" s="128"/>
      <c r="AE195" s="128"/>
      <c r="AF195" s="128"/>
      <c r="AG195" s="128"/>
      <c r="AH195" s="128"/>
      <c r="AI195" s="128"/>
      <c r="AJ195" s="128"/>
      <c r="AK195" s="128"/>
      <c r="AL195" s="128"/>
      <c r="AM195" s="86"/>
    </row>
    <row r="196" spans="1:39" s="129" customFormat="1">
      <c r="A196" s="255">
        <v>42521</v>
      </c>
      <c r="B196" s="137">
        <f t="shared" si="38"/>
        <v>2</v>
      </c>
      <c r="C196" s="115" t="str">
        <f t="shared" si="39"/>
        <v>June2016</v>
      </c>
      <c r="D196" s="115">
        <f t="shared" si="40"/>
        <v>42522</v>
      </c>
      <c r="E196" s="153">
        <v>167</v>
      </c>
      <c r="F196" s="154">
        <v>375</v>
      </c>
      <c r="G196" s="249">
        <v>271</v>
      </c>
      <c r="H196" s="175"/>
      <c r="I196" s="175"/>
      <c r="J196" s="175"/>
      <c r="K196" s="256">
        <v>2261</v>
      </c>
      <c r="L196" s="175">
        <v>3747</v>
      </c>
      <c r="M196" s="175">
        <v>1358</v>
      </c>
      <c r="N196" s="175">
        <v>219</v>
      </c>
      <c r="O196" s="175">
        <v>307</v>
      </c>
      <c r="P196" s="175"/>
      <c r="Q196" s="175"/>
      <c r="R196" s="175"/>
      <c r="S196" s="107"/>
      <c r="T196" s="257"/>
      <c r="W196" s="128"/>
      <c r="X196" s="128"/>
      <c r="Y196" s="128"/>
      <c r="Z196" s="128"/>
      <c r="AA196" s="128"/>
      <c r="AB196" s="128"/>
      <c r="AC196" s="128"/>
      <c r="AD196" s="128"/>
      <c r="AE196" s="128"/>
      <c r="AF196" s="128"/>
      <c r="AG196" s="128"/>
      <c r="AH196" s="128"/>
      <c r="AI196" s="128"/>
      <c r="AJ196" s="128"/>
      <c r="AK196" s="128"/>
      <c r="AL196" s="128"/>
      <c r="AM196" s="86"/>
    </row>
    <row r="197" spans="1:39" s="129" customFormat="1">
      <c r="A197" s="255">
        <v>42551</v>
      </c>
      <c r="B197" s="137">
        <f t="shared" ref="B197:B260" si="41">MONTH(MONTH(A197)&amp;0)</f>
        <v>2</v>
      </c>
      <c r="C197" s="115" t="str">
        <f t="shared" ref="C197:C260" si="42">IF(B197=4,"dec",IF(B197=1,"Mar", IF(B197=2,"June",IF(B197=3,"Sep",""))))&amp;YEAR(A197)</f>
        <v>June2016</v>
      </c>
      <c r="D197" s="115">
        <f t="shared" ref="D197:D260" si="43">DATEVALUE(C197)</f>
        <v>42522</v>
      </c>
      <c r="E197" s="153">
        <v>168</v>
      </c>
      <c r="F197" s="154">
        <v>435</v>
      </c>
      <c r="G197" s="249">
        <v>233</v>
      </c>
      <c r="H197" s="175"/>
      <c r="I197" s="175"/>
      <c r="J197" s="175"/>
      <c r="K197" s="256">
        <v>2249</v>
      </c>
      <c r="L197" s="175">
        <v>3841</v>
      </c>
      <c r="M197" s="175">
        <v>1343</v>
      </c>
      <c r="N197" s="175">
        <v>226</v>
      </c>
      <c r="O197" s="175">
        <v>306</v>
      </c>
      <c r="P197" s="175"/>
      <c r="Q197" s="175"/>
      <c r="R197" s="175"/>
      <c r="S197" s="107"/>
      <c r="T197" s="257"/>
      <c r="W197" s="128"/>
      <c r="X197" s="128"/>
      <c r="Y197" s="128"/>
      <c r="Z197" s="128"/>
      <c r="AA197" s="128"/>
      <c r="AB197" s="128"/>
      <c r="AC197" s="128"/>
      <c r="AD197" s="128"/>
      <c r="AE197" s="128"/>
      <c r="AF197" s="128"/>
      <c r="AG197" s="128"/>
      <c r="AH197" s="128"/>
      <c r="AI197" s="128"/>
      <c r="AJ197" s="128"/>
      <c r="AK197" s="128"/>
      <c r="AL197" s="128"/>
      <c r="AM197" s="86"/>
    </row>
    <row r="198" spans="1:39" s="129" customFormat="1">
      <c r="A198" s="255">
        <v>42582</v>
      </c>
      <c r="B198" s="137">
        <f t="shared" si="41"/>
        <v>3</v>
      </c>
      <c r="C198" s="115" t="str">
        <f t="shared" si="42"/>
        <v>Sep2016</v>
      </c>
      <c r="D198" s="115">
        <f t="shared" si="43"/>
        <v>42614</v>
      </c>
      <c r="E198" s="153">
        <v>128</v>
      </c>
      <c r="F198" s="154">
        <v>378</v>
      </c>
      <c r="G198" s="249">
        <v>261</v>
      </c>
      <c r="H198" s="175"/>
      <c r="I198" s="175"/>
      <c r="J198" s="175"/>
      <c r="K198" s="256">
        <v>2253</v>
      </c>
      <c r="L198" s="175">
        <v>3857</v>
      </c>
      <c r="M198" s="175">
        <v>1339</v>
      </c>
      <c r="N198" s="175">
        <v>219</v>
      </c>
      <c r="O198" s="175">
        <v>309</v>
      </c>
      <c r="P198" s="175"/>
      <c r="Q198" s="175"/>
      <c r="R198" s="175"/>
      <c r="S198" s="107"/>
      <c r="T198" s="257"/>
      <c r="W198" s="128"/>
      <c r="X198" s="128"/>
      <c r="Y198" s="128"/>
      <c r="Z198" s="128"/>
      <c r="AA198" s="128"/>
      <c r="AB198" s="128"/>
      <c r="AC198" s="128"/>
      <c r="AD198" s="128"/>
      <c r="AE198" s="128"/>
      <c r="AF198" s="128"/>
      <c r="AG198" s="128"/>
      <c r="AH198" s="128"/>
      <c r="AI198" s="128"/>
      <c r="AJ198" s="128"/>
      <c r="AK198" s="128"/>
      <c r="AL198" s="128"/>
      <c r="AM198" s="86"/>
    </row>
    <row r="199" spans="1:39" s="129" customFormat="1">
      <c r="A199" s="255">
        <v>42613</v>
      </c>
      <c r="B199" s="137">
        <f t="shared" si="41"/>
        <v>3</v>
      </c>
      <c r="C199" s="115" t="str">
        <f t="shared" si="42"/>
        <v>Sep2016</v>
      </c>
      <c r="D199" s="115">
        <f t="shared" si="43"/>
        <v>42614</v>
      </c>
      <c r="E199" s="153">
        <v>187</v>
      </c>
      <c r="F199" s="154">
        <v>471</v>
      </c>
      <c r="G199" s="249">
        <v>258</v>
      </c>
      <c r="H199" s="175"/>
      <c r="I199" s="175"/>
      <c r="J199" s="175"/>
      <c r="K199" s="256">
        <v>2310</v>
      </c>
      <c r="L199" s="175">
        <v>3961</v>
      </c>
      <c r="M199" s="175">
        <v>1296</v>
      </c>
      <c r="N199" s="175">
        <v>215</v>
      </c>
      <c r="O199" s="175">
        <v>309</v>
      </c>
      <c r="P199" s="175"/>
      <c r="Q199" s="175"/>
      <c r="R199" s="175"/>
      <c r="S199" s="107"/>
      <c r="T199" s="257"/>
      <c r="W199" s="128"/>
      <c r="X199" s="128"/>
      <c r="Y199" s="128"/>
      <c r="Z199" s="128"/>
      <c r="AA199" s="128"/>
      <c r="AB199" s="128"/>
      <c r="AC199" s="128"/>
      <c r="AD199" s="128"/>
      <c r="AE199" s="128"/>
      <c r="AF199" s="128"/>
      <c r="AG199" s="128"/>
      <c r="AH199" s="128"/>
      <c r="AI199" s="128"/>
      <c r="AJ199" s="128"/>
      <c r="AK199" s="128"/>
      <c r="AL199" s="128"/>
      <c r="AM199" s="86"/>
    </row>
    <row r="200" spans="1:39" s="129" customFormat="1">
      <c r="A200" s="255">
        <v>42643</v>
      </c>
      <c r="B200" s="137">
        <f t="shared" si="41"/>
        <v>3</v>
      </c>
      <c r="C200" s="115" t="str">
        <f t="shared" si="42"/>
        <v>Sep2016</v>
      </c>
      <c r="D200" s="115">
        <f t="shared" si="43"/>
        <v>42614</v>
      </c>
      <c r="E200" s="153">
        <v>112</v>
      </c>
      <c r="F200" s="190">
        <v>421</v>
      </c>
      <c r="G200" s="249">
        <v>243</v>
      </c>
      <c r="H200" s="175"/>
      <c r="I200" s="175"/>
      <c r="J200" s="175"/>
      <c r="K200" s="256">
        <v>2236</v>
      </c>
      <c r="L200" s="175">
        <v>4029</v>
      </c>
      <c r="M200" s="175">
        <v>1283</v>
      </c>
      <c r="N200" s="175">
        <v>213</v>
      </c>
      <c r="O200" s="175">
        <v>313</v>
      </c>
      <c r="P200" s="175"/>
      <c r="Q200" s="175"/>
      <c r="R200" s="175"/>
      <c r="S200" s="107"/>
      <c r="T200" s="257"/>
      <c r="W200" s="128"/>
      <c r="X200" s="128"/>
      <c r="Y200" s="128"/>
      <c r="Z200" s="128"/>
      <c r="AA200" s="128"/>
      <c r="AB200" s="128"/>
      <c r="AC200" s="128"/>
      <c r="AD200" s="128"/>
      <c r="AE200" s="128"/>
      <c r="AF200" s="128"/>
      <c r="AG200" s="128"/>
      <c r="AH200" s="128"/>
      <c r="AI200" s="128"/>
      <c r="AJ200" s="128"/>
      <c r="AK200" s="128"/>
      <c r="AL200" s="128"/>
      <c r="AM200" s="86"/>
    </row>
    <row r="201" spans="1:39" s="129" customFormat="1">
      <c r="A201" s="255">
        <v>42674</v>
      </c>
      <c r="B201" s="137">
        <f t="shared" si="41"/>
        <v>4</v>
      </c>
      <c r="C201" s="115" t="str">
        <f t="shared" si="42"/>
        <v>dec2016</v>
      </c>
      <c r="D201" s="115">
        <f t="shared" si="43"/>
        <v>42705</v>
      </c>
      <c r="E201" s="153">
        <v>156</v>
      </c>
      <c r="F201" s="190">
        <v>386</v>
      </c>
      <c r="G201" s="249">
        <v>268</v>
      </c>
      <c r="H201" s="175">
        <v>166.63681255617445</v>
      </c>
      <c r="I201" s="175">
        <v>439.25829787263376</v>
      </c>
      <c r="J201" s="175">
        <v>243.24566501860764</v>
      </c>
      <c r="K201" s="256">
        <v>2225</v>
      </c>
      <c r="L201" s="175">
        <v>4034</v>
      </c>
      <c r="M201" s="175">
        <v>1328</v>
      </c>
      <c r="N201" s="175">
        <v>212</v>
      </c>
      <c r="O201" s="175">
        <v>316</v>
      </c>
      <c r="P201" s="175">
        <v>2260</v>
      </c>
      <c r="Q201" s="175">
        <v>4006</v>
      </c>
      <c r="R201" s="175">
        <v>1261</v>
      </c>
      <c r="S201" s="107">
        <v>225</v>
      </c>
      <c r="T201" s="225">
        <v>314</v>
      </c>
      <c r="W201" s="128"/>
      <c r="X201" s="128"/>
      <c r="Y201" s="128"/>
      <c r="Z201" s="128"/>
      <c r="AA201" s="128"/>
      <c r="AB201" s="128"/>
      <c r="AC201" s="128"/>
      <c r="AD201" s="128"/>
      <c r="AE201" s="128"/>
      <c r="AF201" s="128"/>
      <c r="AG201" s="128"/>
      <c r="AH201" s="128"/>
      <c r="AI201" s="128"/>
      <c r="AJ201" s="128"/>
      <c r="AK201" s="128"/>
      <c r="AL201" s="128"/>
      <c r="AM201" s="86"/>
    </row>
    <row r="202" spans="1:39" s="129" customFormat="1">
      <c r="A202" s="255">
        <v>42704</v>
      </c>
      <c r="B202" s="137">
        <f t="shared" si="41"/>
        <v>4</v>
      </c>
      <c r="C202" s="115" t="str">
        <f t="shared" si="42"/>
        <v>dec2016</v>
      </c>
      <c r="D202" s="115">
        <f t="shared" si="43"/>
        <v>42705</v>
      </c>
      <c r="E202" s="153">
        <v>184</v>
      </c>
      <c r="F202" s="190">
        <v>498</v>
      </c>
      <c r="G202" s="249">
        <v>267</v>
      </c>
      <c r="H202" s="175">
        <v>189.88097220974558</v>
      </c>
      <c r="I202" s="175">
        <v>470.44613919405242</v>
      </c>
      <c r="J202" s="175">
        <v>257.75867368008903</v>
      </c>
      <c r="K202" s="256">
        <v>2251</v>
      </c>
      <c r="L202" s="175">
        <v>4153</v>
      </c>
      <c r="M202" s="175">
        <v>1350</v>
      </c>
      <c r="N202" s="175">
        <v>220</v>
      </c>
      <c r="O202" s="175">
        <v>319</v>
      </c>
      <c r="P202" s="175">
        <v>2334</v>
      </c>
      <c r="Q202" s="175">
        <v>4139</v>
      </c>
      <c r="R202" s="175">
        <v>1276</v>
      </c>
      <c r="S202" s="107">
        <v>226.75</v>
      </c>
      <c r="T202" s="225">
        <v>317</v>
      </c>
      <c r="W202" s="128"/>
      <c r="X202" s="128"/>
      <c r="Y202" s="128"/>
      <c r="Z202" s="128"/>
      <c r="AA202" s="128"/>
      <c r="AB202" s="128"/>
      <c r="AC202" s="128"/>
      <c r="AD202" s="128"/>
      <c r="AE202" s="128"/>
      <c r="AF202" s="128"/>
      <c r="AG202" s="128"/>
      <c r="AH202" s="128"/>
      <c r="AI202" s="128"/>
      <c r="AJ202" s="128"/>
      <c r="AK202" s="128"/>
      <c r="AL202" s="128"/>
      <c r="AM202" s="86"/>
    </row>
    <row r="203" spans="1:39" s="129" customFormat="1">
      <c r="A203" s="255">
        <v>42735</v>
      </c>
      <c r="B203" s="137">
        <f t="shared" si="41"/>
        <v>4</v>
      </c>
      <c r="C203" s="115" t="str">
        <f t="shared" si="42"/>
        <v>dec2016</v>
      </c>
      <c r="D203" s="115">
        <f t="shared" si="43"/>
        <v>42705</v>
      </c>
      <c r="E203" s="153">
        <v>94</v>
      </c>
      <c r="F203" s="190">
        <v>433</v>
      </c>
      <c r="G203" s="249">
        <v>298</v>
      </c>
      <c r="H203" s="175">
        <v>130.50472484952027</v>
      </c>
      <c r="I203" s="175">
        <v>501.45074079307312</v>
      </c>
      <c r="J203" s="175">
        <v>255.33218356832518</v>
      </c>
      <c r="K203" s="256">
        <v>2213</v>
      </c>
      <c r="L203" s="175">
        <v>4207</v>
      </c>
      <c r="M203" s="175">
        <v>1401</v>
      </c>
      <c r="N203" s="175">
        <v>221</v>
      </c>
      <c r="O203" s="175">
        <v>318</v>
      </c>
      <c r="P203" s="175">
        <v>2255</v>
      </c>
      <c r="Q203" s="175">
        <v>4270</v>
      </c>
      <c r="R203" s="175">
        <v>1296</v>
      </c>
      <c r="S203" s="107">
        <v>228.5</v>
      </c>
      <c r="T203" s="225">
        <v>316</v>
      </c>
      <c r="W203" s="128"/>
      <c r="X203" s="128"/>
      <c r="Y203" s="128"/>
      <c r="Z203" s="128"/>
      <c r="AA203" s="128"/>
      <c r="AB203" s="128"/>
      <c r="AC203" s="128"/>
      <c r="AD203" s="128"/>
      <c r="AE203" s="128"/>
      <c r="AF203" s="128"/>
      <c r="AG203" s="128"/>
      <c r="AH203" s="128"/>
      <c r="AI203" s="128"/>
      <c r="AJ203" s="128"/>
      <c r="AK203" s="128"/>
      <c r="AL203" s="128"/>
      <c r="AM203" s="86"/>
    </row>
    <row r="204" spans="1:39" s="129" customFormat="1">
      <c r="A204" s="255">
        <v>42766</v>
      </c>
      <c r="B204" s="137">
        <f t="shared" si="41"/>
        <v>1</v>
      </c>
      <c r="C204" s="115" t="str">
        <f t="shared" si="42"/>
        <v>Mar2017</v>
      </c>
      <c r="D204" s="115">
        <f t="shared" si="43"/>
        <v>42795</v>
      </c>
      <c r="E204" s="153"/>
      <c r="F204" s="154"/>
      <c r="G204" s="249"/>
      <c r="H204" s="175">
        <v>162.22399661739919</v>
      </c>
      <c r="I204" s="175">
        <v>382.78890657006605</v>
      </c>
      <c r="J204" s="175">
        <v>250.76547318609803</v>
      </c>
      <c r="K204" s="256"/>
      <c r="L204" s="175"/>
      <c r="M204" s="175"/>
      <c r="N204" s="175"/>
      <c r="O204" s="175"/>
      <c r="P204" s="175">
        <v>2298</v>
      </c>
      <c r="Q204" s="175">
        <v>4211</v>
      </c>
      <c r="R204" s="175">
        <v>1272</v>
      </c>
      <c r="S204" s="107">
        <v>230.25</v>
      </c>
      <c r="T204" s="225">
        <v>317</v>
      </c>
      <c r="W204" s="128"/>
      <c r="X204" s="128"/>
      <c r="Y204" s="128"/>
      <c r="Z204" s="128"/>
      <c r="AA204" s="128"/>
      <c r="AB204" s="128"/>
      <c r="AC204" s="128"/>
      <c r="AD204" s="128"/>
      <c r="AE204" s="128"/>
      <c r="AF204" s="128"/>
      <c r="AG204" s="128"/>
      <c r="AH204" s="128"/>
      <c r="AI204" s="128"/>
      <c r="AJ204" s="128"/>
      <c r="AK204" s="128"/>
      <c r="AL204" s="128"/>
      <c r="AM204" s="86"/>
    </row>
    <row r="205" spans="1:39" s="129" customFormat="1">
      <c r="A205" s="255">
        <v>42794</v>
      </c>
      <c r="B205" s="137">
        <f t="shared" si="41"/>
        <v>1</v>
      </c>
      <c r="C205" s="115" t="str">
        <f t="shared" si="42"/>
        <v>Mar2017</v>
      </c>
      <c r="D205" s="115">
        <f t="shared" si="43"/>
        <v>42795</v>
      </c>
      <c r="E205" s="153"/>
      <c r="F205" s="154"/>
      <c r="G205" s="249"/>
      <c r="H205" s="175">
        <v>164.08209857940238</v>
      </c>
      <c r="I205" s="175">
        <v>436.40801683348008</v>
      </c>
      <c r="J205" s="175">
        <v>245.99939207723099</v>
      </c>
      <c r="K205" s="256"/>
      <c r="L205" s="175"/>
      <c r="M205" s="175"/>
      <c r="N205" s="175"/>
      <c r="O205" s="175"/>
      <c r="P205" s="175">
        <v>2337</v>
      </c>
      <c r="Q205" s="175">
        <v>4305</v>
      </c>
      <c r="R205" s="175">
        <v>1317</v>
      </c>
      <c r="S205" s="107">
        <v>230</v>
      </c>
      <c r="T205" s="225">
        <v>319</v>
      </c>
      <c r="W205" s="128"/>
      <c r="X205" s="128"/>
      <c r="Y205" s="128"/>
      <c r="Z205" s="128"/>
      <c r="AA205" s="128"/>
      <c r="AB205" s="128"/>
      <c r="AC205" s="128"/>
      <c r="AD205" s="128"/>
      <c r="AE205" s="128"/>
      <c r="AF205" s="128"/>
      <c r="AG205" s="128"/>
      <c r="AH205" s="128"/>
      <c r="AI205" s="128"/>
      <c r="AJ205" s="128"/>
      <c r="AK205" s="128"/>
      <c r="AL205" s="128"/>
      <c r="AM205" s="86"/>
    </row>
    <row r="206" spans="1:39" s="129" customFormat="1">
      <c r="A206" s="255">
        <v>42825</v>
      </c>
      <c r="B206" s="137">
        <f t="shared" si="41"/>
        <v>1</v>
      </c>
      <c r="C206" s="115" t="str">
        <f t="shared" si="42"/>
        <v>Mar2017</v>
      </c>
      <c r="D206" s="115">
        <f t="shared" si="43"/>
        <v>42795</v>
      </c>
      <c r="E206" s="153"/>
      <c r="F206" s="154"/>
      <c r="G206" s="249"/>
      <c r="H206" s="175">
        <v>154.01905644859931</v>
      </c>
      <c r="I206" s="175">
        <v>453.43848037669142</v>
      </c>
      <c r="J206" s="175">
        <v>266.09593769741662</v>
      </c>
      <c r="K206" s="256"/>
      <c r="L206" s="175"/>
      <c r="M206" s="175"/>
      <c r="N206" s="175"/>
      <c r="O206" s="175"/>
      <c r="P206" s="175">
        <v>2327</v>
      </c>
      <c r="Q206" s="175">
        <v>4384</v>
      </c>
      <c r="R206" s="175">
        <v>1354</v>
      </c>
      <c r="S206" s="107">
        <v>230.75</v>
      </c>
      <c r="T206" s="225">
        <v>321</v>
      </c>
      <c r="W206" s="128"/>
      <c r="X206" s="128"/>
      <c r="Y206" s="128"/>
      <c r="Z206" s="128"/>
      <c r="AA206" s="128"/>
      <c r="AB206" s="128"/>
      <c r="AC206" s="128"/>
      <c r="AD206" s="128"/>
      <c r="AE206" s="128"/>
      <c r="AF206" s="128"/>
      <c r="AG206" s="128"/>
      <c r="AH206" s="128"/>
      <c r="AI206" s="128"/>
      <c r="AJ206" s="128"/>
      <c r="AK206" s="128"/>
      <c r="AL206" s="128"/>
      <c r="AM206" s="86"/>
    </row>
    <row r="207" spans="1:39" s="129" customFormat="1">
      <c r="A207" s="255">
        <v>42855</v>
      </c>
      <c r="B207" s="137">
        <f t="shared" si="41"/>
        <v>2</v>
      </c>
      <c r="C207" s="115" t="str">
        <f t="shared" si="42"/>
        <v>June2017</v>
      </c>
      <c r="D207" s="115">
        <f t="shared" si="43"/>
        <v>42887</v>
      </c>
      <c r="E207" s="153"/>
      <c r="F207" s="154"/>
      <c r="G207" s="249"/>
      <c r="H207" s="175">
        <v>170.68205270765739</v>
      </c>
      <c r="I207" s="175">
        <v>443.98264708104944</v>
      </c>
      <c r="J207" s="175">
        <v>236.16390122199377</v>
      </c>
      <c r="K207" s="256"/>
      <c r="L207" s="175"/>
      <c r="M207" s="175"/>
      <c r="N207" s="175"/>
      <c r="O207" s="175"/>
      <c r="P207" s="175">
        <v>2336</v>
      </c>
      <c r="Q207" s="175">
        <v>4397</v>
      </c>
      <c r="R207" s="175">
        <v>1357</v>
      </c>
      <c r="S207" s="107">
        <v>229.5</v>
      </c>
      <c r="T207" s="225">
        <v>321</v>
      </c>
      <c r="W207" s="128"/>
      <c r="X207" s="128"/>
      <c r="Y207" s="128"/>
      <c r="Z207" s="128"/>
      <c r="AA207" s="128"/>
      <c r="AB207" s="128"/>
      <c r="AC207" s="128"/>
      <c r="AD207" s="128"/>
      <c r="AE207" s="128"/>
      <c r="AF207" s="128"/>
      <c r="AG207" s="128"/>
      <c r="AH207" s="128"/>
      <c r="AI207" s="128"/>
      <c r="AJ207" s="128"/>
      <c r="AK207" s="128"/>
      <c r="AL207" s="128"/>
      <c r="AM207" s="86"/>
    </row>
    <row r="208" spans="1:39" s="129" customFormat="1">
      <c r="A208" s="255">
        <v>42886</v>
      </c>
      <c r="B208" s="137">
        <f t="shared" si="41"/>
        <v>2</v>
      </c>
      <c r="C208" s="115" t="str">
        <f t="shared" si="42"/>
        <v>June2017</v>
      </c>
      <c r="D208" s="115">
        <f t="shared" si="43"/>
        <v>42887</v>
      </c>
      <c r="E208" s="153"/>
      <c r="F208" s="154"/>
      <c r="G208" s="249"/>
      <c r="H208" s="175">
        <v>166.60245442414003</v>
      </c>
      <c r="I208" s="175">
        <v>458.14908095118727</v>
      </c>
      <c r="J208" s="175">
        <v>241.92974875970418</v>
      </c>
      <c r="K208" s="256"/>
      <c r="L208" s="175"/>
      <c r="M208" s="175"/>
      <c r="N208" s="175"/>
      <c r="O208" s="175"/>
      <c r="P208" s="175">
        <v>2340</v>
      </c>
      <c r="Q208" s="175">
        <v>4473</v>
      </c>
      <c r="R208" s="175">
        <v>1348</v>
      </c>
      <c r="S208" s="107">
        <v>233.25</v>
      </c>
      <c r="T208" s="225">
        <v>320</v>
      </c>
      <c r="W208" s="128"/>
      <c r="X208" s="128"/>
      <c r="Y208" s="128"/>
      <c r="Z208" s="128"/>
      <c r="AA208" s="128"/>
      <c r="AB208" s="128"/>
      <c r="AC208" s="128"/>
      <c r="AD208" s="128"/>
      <c r="AE208" s="128"/>
      <c r="AF208" s="128"/>
      <c r="AG208" s="128"/>
      <c r="AH208" s="128"/>
      <c r="AI208" s="128"/>
      <c r="AJ208" s="128"/>
      <c r="AK208" s="128"/>
      <c r="AL208" s="128"/>
      <c r="AM208" s="86"/>
    </row>
    <row r="209" spans="1:39" s="129" customFormat="1">
      <c r="A209" s="255">
        <v>42916</v>
      </c>
      <c r="B209" s="137">
        <f t="shared" si="41"/>
        <v>2</v>
      </c>
      <c r="C209" s="115" t="str">
        <f t="shared" si="42"/>
        <v>June2017</v>
      </c>
      <c r="D209" s="115">
        <f t="shared" si="43"/>
        <v>42887</v>
      </c>
      <c r="E209" s="153"/>
      <c r="F209" s="154"/>
      <c r="G209" s="249"/>
      <c r="H209" s="175">
        <v>145.70604973406802</v>
      </c>
      <c r="I209" s="175">
        <v>453.91290995080158</v>
      </c>
      <c r="J209" s="175">
        <v>223.43671931244103</v>
      </c>
      <c r="K209" s="256"/>
      <c r="L209" s="175"/>
      <c r="M209" s="175"/>
      <c r="N209" s="175"/>
      <c r="O209" s="175"/>
      <c r="P209" s="175">
        <v>2324</v>
      </c>
      <c r="Q209" s="175">
        <v>4471</v>
      </c>
      <c r="R209" s="175">
        <v>1343</v>
      </c>
      <c r="S209" s="107">
        <v>233</v>
      </c>
      <c r="T209" s="225">
        <v>322</v>
      </c>
      <c r="W209" s="128"/>
      <c r="X209" s="128"/>
      <c r="Y209" s="128"/>
      <c r="Z209" s="128"/>
      <c r="AA209" s="128"/>
      <c r="AB209" s="128"/>
      <c r="AC209" s="128"/>
      <c r="AD209" s="128"/>
      <c r="AE209" s="128"/>
      <c r="AF209" s="128"/>
      <c r="AG209" s="128"/>
      <c r="AH209" s="128"/>
      <c r="AI209" s="128"/>
      <c r="AJ209" s="128"/>
      <c r="AK209" s="128"/>
      <c r="AL209" s="128"/>
      <c r="AM209" s="86"/>
    </row>
    <row r="210" spans="1:39" s="129" customFormat="1">
      <c r="A210" s="261">
        <v>42947</v>
      </c>
      <c r="B210" s="137">
        <f t="shared" si="41"/>
        <v>3</v>
      </c>
      <c r="C210" s="115" t="str">
        <f t="shared" si="42"/>
        <v>Sep2017</v>
      </c>
      <c r="D210" s="115">
        <f t="shared" si="43"/>
        <v>42979</v>
      </c>
      <c r="E210" s="153"/>
      <c r="F210" s="154"/>
      <c r="G210" s="249"/>
      <c r="H210" s="175">
        <v>172.60536252432746</v>
      </c>
      <c r="I210" s="175">
        <v>462.33287582098302</v>
      </c>
      <c r="J210" s="175">
        <v>238.07924371174323</v>
      </c>
      <c r="K210" s="256"/>
      <c r="L210" s="175"/>
      <c r="M210" s="175"/>
      <c r="N210" s="175"/>
      <c r="O210" s="175"/>
      <c r="P210" s="175">
        <v>2356</v>
      </c>
      <c r="Q210" s="175">
        <v>4502</v>
      </c>
      <c r="R210" s="175">
        <v>1337</v>
      </c>
      <c r="S210" s="107">
        <v>231.75</v>
      </c>
      <c r="T210" s="225">
        <v>324</v>
      </c>
      <c r="W210" s="128"/>
      <c r="X210" s="128"/>
      <c r="Y210" s="128"/>
      <c r="Z210" s="128"/>
      <c r="AA210" s="128"/>
      <c r="AB210" s="128"/>
      <c r="AC210" s="128"/>
      <c r="AD210" s="128"/>
      <c r="AE210" s="128"/>
      <c r="AF210" s="128"/>
      <c r="AG210" s="128"/>
      <c r="AH210" s="128"/>
      <c r="AI210" s="128"/>
      <c r="AJ210" s="128"/>
      <c r="AK210" s="128"/>
      <c r="AL210" s="128"/>
      <c r="AM210" s="86"/>
    </row>
    <row r="211" spans="1:39" s="129" customFormat="1">
      <c r="A211" s="255">
        <v>42978</v>
      </c>
      <c r="B211" s="137">
        <f t="shared" si="41"/>
        <v>3</v>
      </c>
      <c r="C211" s="115" t="str">
        <f t="shared" si="42"/>
        <v>Sep2017</v>
      </c>
      <c r="D211" s="115">
        <f t="shared" si="43"/>
        <v>42979</v>
      </c>
      <c r="E211" s="153"/>
      <c r="F211" s="154"/>
      <c r="G211" s="249"/>
      <c r="H211" s="175">
        <v>164.71879204111218</v>
      </c>
      <c r="I211" s="175">
        <v>477.67402640543429</v>
      </c>
      <c r="J211" s="175">
        <v>239.00010502522093</v>
      </c>
      <c r="K211" s="256"/>
      <c r="L211" s="175"/>
      <c r="M211" s="175"/>
      <c r="N211" s="175"/>
      <c r="O211" s="175"/>
      <c r="P211" s="175">
        <v>2358</v>
      </c>
      <c r="Q211" s="175">
        <v>4541</v>
      </c>
      <c r="R211" s="175">
        <v>1316</v>
      </c>
      <c r="S211" s="107">
        <v>232.5</v>
      </c>
      <c r="T211" s="225">
        <v>324</v>
      </c>
      <c r="W211" s="128"/>
      <c r="X211" s="128"/>
      <c r="Y211" s="128"/>
      <c r="Z211" s="128"/>
      <c r="AA211" s="128"/>
      <c r="AB211" s="128"/>
      <c r="AC211" s="128"/>
      <c r="AD211" s="128"/>
      <c r="AE211" s="128"/>
      <c r="AF211" s="128"/>
      <c r="AG211" s="128"/>
      <c r="AH211" s="128"/>
      <c r="AI211" s="128"/>
      <c r="AJ211" s="128"/>
      <c r="AK211" s="128"/>
      <c r="AL211" s="128"/>
      <c r="AM211" s="86"/>
    </row>
    <row r="212" spans="1:39" s="129" customFormat="1">
      <c r="A212" s="261">
        <v>43008</v>
      </c>
      <c r="B212" s="137">
        <f t="shared" si="41"/>
        <v>3</v>
      </c>
      <c r="C212" s="115" t="str">
        <f t="shared" si="42"/>
        <v>Sep2017</v>
      </c>
      <c r="D212" s="115">
        <f t="shared" si="43"/>
        <v>42979</v>
      </c>
      <c r="E212" s="153"/>
      <c r="F212" s="154"/>
      <c r="G212" s="249"/>
      <c r="H212" s="175">
        <v>151.48240328355183</v>
      </c>
      <c r="I212" s="175">
        <v>442.40841745465235</v>
      </c>
      <c r="J212" s="175">
        <v>235.79552295653022</v>
      </c>
      <c r="K212" s="256"/>
      <c r="L212" s="175"/>
      <c r="M212" s="175"/>
      <c r="N212" s="175"/>
      <c r="O212" s="175"/>
      <c r="P212" s="175">
        <v>2343</v>
      </c>
      <c r="Q212" s="175">
        <v>4591</v>
      </c>
      <c r="R212" s="175">
        <v>1312</v>
      </c>
      <c r="S212" s="107">
        <v>234.25</v>
      </c>
      <c r="T212" s="225">
        <v>328</v>
      </c>
      <c r="W212" s="128"/>
      <c r="X212" s="128"/>
      <c r="Y212" s="128"/>
      <c r="Z212" s="128"/>
      <c r="AA212" s="128"/>
      <c r="AB212" s="128"/>
      <c r="AC212" s="128"/>
      <c r="AD212" s="128"/>
      <c r="AE212" s="128"/>
      <c r="AF212" s="128"/>
      <c r="AG212" s="128"/>
      <c r="AH212" s="128"/>
      <c r="AI212" s="128"/>
      <c r="AJ212" s="128"/>
      <c r="AK212" s="128"/>
      <c r="AL212" s="128"/>
      <c r="AM212" s="86"/>
    </row>
    <row r="213" spans="1:39" s="129" customFormat="1">
      <c r="A213" s="255">
        <v>43039</v>
      </c>
      <c r="B213" s="137">
        <f t="shared" si="41"/>
        <v>4</v>
      </c>
      <c r="C213" s="115" t="str">
        <f t="shared" si="42"/>
        <v>dec2017</v>
      </c>
      <c r="D213" s="115">
        <f t="shared" si="43"/>
        <v>43070</v>
      </c>
      <c r="E213" s="153"/>
      <c r="F213" s="154"/>
      <c r="G213" s="249"/>
      <c r="H213" s="175">
        <v>180.04129299257107</v>
      </c>
      <c r="I213" s="175">
        <v>460.02110796677107</v>
      </c>
      <c r="J213" s="175">
        <v>237.97223799980466</v>
      </c>
      <c r="K213" s="256"/>
      <c r="L213" s="175"/>
      <c r="M213" s="175"/>
      <c r="N213" s="175"/>
      <c r="O213" s="175"/>
      <c r="P213" s="175">
        <v>2380</v>
      </c>
      <c r="Q213" s="175">
        <v>4459</v>
      </c>
      <c r="R213" s="175">
        <v>1291</v>
      </c>
      <c r="S213" s="107">
        <v>234</v>
      </c>
      <c r="T213" s="225">
        <v>327</v>
      </c>
      <c r="W213" s="128"/>
      <c r="X213" s="128"/>
      <c r="Y213" s="128"/>
      <c r="Z213" s="128"/>
      <c r="AA213" s="128"/>
      <c r="AB213" s="128"/>
      <c r="AC213" s="128"/>
      <c r="AD213" s="128"/>
      <c r="AE213" s="128"/>
      <c r="AF213" s="128"/>
      <c r="AG213" s="128"/>
      <c r="AH213" s="128"/>
      <c r="AI213" s="128"/>
      <c r="AJ213" s="128"/>
      <c r="AK213" s="128"/>
      <c r="AL213" s="128"/>
      <c r="AM213" s="86"/>
    </row>
    <row r="214" spans="1:39" s="129" customFormat="1">
      <c r="A214" s="261">
        <v>43069</v>
      </c>
      <c r="B214" s="137">
        <f t="shared" si="41"/>
        <v>4</v>
      </c>
      <c r="C214" s="115" t="str">
        <f t="shared" si="42"/>
        <v>dec2017</v>
      </c>
      <c r="D214" s="115">
        <f t="shared" si="43"/>
        <v>43070</v>
      </c>
      <c r="E214" s="153"/>
      <c r="F214" s="154"/>
      <c r="G214" s="249"/>
      <c r="H214" s="175">
        <v>155.34197736395367</v>
      </c>
      <c r="I214" s="175">
        <v>459.71291250952896</v>
      </c>
      <c r="J214" s="175">
        <v>253.22034597127828</v>
      </c>
      <c r="K214" s="256"/>
      <c r="L214" s="175"/>
      <c r="M214" s="175"/>
      <c r="N214" s="175"/>
      <c r="O214" s="175"/>
      <c r="P214" s="175">
        <v>2370</v>
      </c>
      <c r="Q214" s="175">
        <v>4532</v>
      </c>
      <c r="R214" s="175">
        <v>1301</v>
      </c>
      <c r="S214" s="107">
        <v>235.75</v>
      </c>
      <c r="T214" s="225">
        <v>327</v>
      </c>
      <c r="W214" s="128"/>
      <c r="X214" s="128"/>
      <c r="Y214" s="128"/>
      <c r="Z214" s="128"/>
      <c r="AA214" s="128"/>
      <c r="AB214" s="128"/>
      <c r="AC214" s="128"/>
      <c r="AD214" s="128"/>
      <c r="AE214" s="128"/>
      <c r="AF214" s="128"/>
      <c r="AG214" s="128"/>
      <c r="AH214" s="128"/>
      <c r="AI214" s="128"/>
      <c r="AJ214" s="128"/>
      <c r="AK214" s="128"/>
      <c r="AL214" s="128"/>
      <c r="AM214" s="86"/>
    </row>
    <row r="215" spans="1:39" s="129" customFormat="1">
      <c r="A215" s="255">
        <v>43100</v>
      </c>
      <c r="B215" s="137">
        <f t="shared" si="41"/>
        <v>4</v>
      </c>
      <c r="C215" s="115" t="str">
        <f t="shared" si="42"/>
        <v>dec2017</v>
      </c>
      <c r="D215" s="115">
        <f t="shared" si="43"/>
        <v>43070</v>
      </c>
      <c r="E215" s="153"/>
      <c r="F215" s="154"/>
      <c r="G215" s="249"/>
      <c r="H215" s="175">
        <v>147.09266522800203</v>
      </c>
      <c r="I215" s="175">
        <v>498.37343759556649</v>
      </c>
      <c r="J215" s="175">
        <v>254.06454538889932</v>
      </c>
      <c r="K215" s="256"/>
      <c r="L215" s="175"/>
      <c r="M215" s="175"/>
      <c r="N215" s="175"/>
      <c r="O215" s="175"/>
      <c r="P215" s="175">
        <v>2389</v>
      </c>
      <c r="Q215" s="175">
        <v>4595</v>
      </c>
      <c r="R215" s="175">
        <v>1335</v>
      </c>
      <c r="S215" s="107">
        <v>236.5</v>
      </c>
      <c r="T215" s="225">
        <v>327</v>
      </c>
      <c r="W215" s="128"/>
      <c r="X215" s="128"/>
      <c r="Y215" s="128"/>
      <c r="Z215" s="128"/>
      <c r="AA215" s="128"/>
      <c r="AB215" s="128"/>
      <c r="AC215" s="128"/>
      <c r="AD215" s="128"/>
      <c r="AE215" s="128"/>
      <c r="AF215" s="128"/>
      <c r="AG215" s="128"/>
      <c r="AH215" s="128"/>
      <c r="AI215" s="128"/>
      <c r="AJ215" s="128"/>
      <c r="AK215" s="128"/>
      <c r="AL215" s="128"/>
      <c r="AM215" s="86"/>
    </row>
    <row r="216" spans="1:39" s="129" customFormat="1">
      <c r="A216" s="261">
        <v>43131</v>
      </c>
      <c r="B216" s="137">
        <f t="shared" si="41"/>
        <v>1</v>
      </c>
      <c r="C216" s="115" t="str">
        <f t="shared" si="42"/>
        <v>Mar2018</v>
      </c>
      <c r="D216" s="115">
        <f t="shared" si="43"/>
        <v>43160</v>
      </c>
      <c r="E216" s="153"/>
      <c r="F216" s="154"/>
      <c r="G216" s="249"/>
      <c r="H216" s="175">
        <v>167.98343950349525</v>
      </c>
      <c r="I216" s="175">
        <v>404.43059458825871</v>
      </c>
      <c r="J216" s="175">
        <v>253.90812625161647</v>
      </c>
      <c r="K216" s="256"/>
      <c r="L216" s="175"/>
      <c r="M216" s="175"/>
      <c r="N216" s="175"/>
      <c r="O216" s="175"/>
      <c r="P216" s="175">
        <v>2385</v>
      </c>
      <c r="Q216" s="175">
        <v>4517</v>
      </c>
      <c r="R216" s="175">
        <v>1320</v>
      </c>
      <c r="S216" s="107">
        <v>235.25</v>
      </c>
      <c r="T216" s="225">
        <v>324</v>
      </c>
      <c r="W216" s="128"/>
      <c r="X216" s="128"/>
      <c r="Y216" s="128"/>
      <c r="Z216" s="128"/>
      <c r="AA216" s="128"/>
      <c r="AB216" s="128"/>
      <c r="AC216" s="128"/>
      <c r="AD216" s="128"/>
      <c r="AE216" s="128"/>
      <c r="AF216" s="128"/>
      <c r="AG216" s="128"/>
      <c r="AH216" s="128"/>
      <c r="AI216" s="128"/>
      <c r="AJ216" s="128"/>
      <c r="AK216" s="128"/>
      <c r="AL216" s="128"/>
      <c r="AM216" s="86"/>
    </row>
    <row r="217" spans="1:39" s="129" customFormat="1">
      <c r="A217" s="255">
        <v>43159</v>
      </c>
      <c r="B217" s="137">
        <f t="shared" si="41"/>
        <v>1</v>
      </c>
      <c r="C217" s="115" t="str">
        <f t="shared" si="42"/>
        <v>Mar2018</v>
      </c>
      <c r="D217" s="115">
        <f t="shared" si="43"/>
        <v>43160</v>
      </c>
      <c r="E217" s="153"/>
      <c r="F217" s="154"/>
      <c r="G217" s="249"/>
      <c r="H217" s="175">
        <v>158.63248526422771</v>
      </c>
      <c r="I217" s="175">
        <v>448.38002842823659</v>
      </c>
      <c r="J217" s="175">
        <v>251.34935018792825</v>
      </c>
      <c r="K217" s="256"/>
      <c r="L217" s="175"/>
      <c r="M217" s="175"/>
      <c r="N217" s="175"/>
      <c r="O217" s="175"/>
      <c r="P217" s="175">
        <v>2379</v>
      </c>
      <c r="Q217" s="175">
        <v>4551</v>
      </c>
      <c r="R217" s="175">
        <v>1361</v>
      </c>
      <c r="S217" s="107">
        <v>236</v>
      </c>
      <c r="T217" s="225">
        <v>324</v>
      </c>
      <c r="W217" s="128"/>
      <c r="X217" s="128"/>
      <c r="Y217" s="128"/>
      <c r="Z217" s="128"/>
      <c r="AA217" s="128"/>
      <c r="AB217" s="128"/>
      <c r="AC217" s="128"/>
      <c r="AD217" s="128"/>
      <c r="AE217" s="128"/>
      <c r="AF217" s="128"/>
      <c r="AG217" s="128"/>
      <c r="AH217" s="128"/>
      <c r="AI217" s="128"/>
      <c r="AJ217" s="128"/>
      <c r="AK217" s="128"/>
      <c r="AL217" s="128"/>
      <c r="AM217" s="86"/>
    </row>
    <row r="218" spans="1:39" s="129" customFormat="1">
      <c r="A218" s="261">
        <v>43190</v>
      </c>
      <c r="B218" s="137">
        <f t="shared" si="41"/>
        <v>1</v>
      </c>
      <c r="C218" s="115" t="str">
        <f t="shared" si="42"/>
        <v>Mar2018</v>
      </c>
      <c r="D218" s="115">
        <f t="shared" si="43"/>
        <v>43160</v>
      </c>
      <c r="E218" s="153"/>
      <c r="F218" s="154"/>
      <c r="G218" s="249"/>
      <c r="H218" s="175">
        <v>173.57490494010153</v>
      </c>
      <c r="I218" s="175">
        <v>465.17720760158369</v>
      </c>
      <c r="J218" s="175">
        <v>270.21796356251747</v>
      </c>
      <c r="K218" s="256"/>
      <c r="L218" s="175"/>
      <c r="M218" s="175"/>
      <c r="N218" s="175"/>
      <c r="O218" s="175"/>
      <c r="P218" s="175">
        <v>2414</v>
      </c>
      <c r="Q218" s="175">
        <v>4572</v>
      </c>
      <c r="R218" s="175">
        <v>1390</v>
      </c>
      <c r="S218" s="107">
        <v>236.75</v>
      </c>
      <c r="T218" s="225">
        <v>325</v>
      </c>
      <c r="W218" s="128"/>
      <c r="X218" s="128"/>
      <c r="Y218" s="128"/>
      <c r="Z218" s="128"/>
      <c r="AA218" s="128"/>
      <c r="AB218" s="128"/>
      <c r="AC218" s="128"/>
      <c r="AD218" s="128"/>
      <c r="AE218" s="128"/>
      <c r="AF218" s="128"/>
      <c r="AG218" s="128"/>
      <c r="AH218" s="128"/>
      <c r="AI218" s="128"/>
      <c r="AJ218" s="128"/>
      <c r="AK218" s="128"/>
      <c r="AL218" s="128"/>
      <c r="AM218" s="86"/>
    </row>
    <row r="219" spans="1:39" s="129" customFormat="1">
      <c r="A219" s="255">
        <v>43220</v>
      </c>
      <c r="B219" s="137">
        <f t="shared" si="41"/>
        <v>2</v>
      </c>
      <c r="C219" s="115" t="str">
        <f t="shared" si="42"/>
        <v>June2018</v>
      </c>
      <c r="D219" s="115">
        <f t="shared" si="43"/>
        <v>43252</v>
      </c>
      <c r="E219" s="153"/>
      <c r="F219" s="154"/>
      <c r="G219" s="249"/>
      <c r="H219" s="175">
        <v>174.01587832264988</v>
      </c>
      <c r="I219" s="175">
        <v>477.15460935931026</v>
      </c>
      <c r="J219" s="175">
        <v>241.57316828387954</v>
      </c>
      <c r="K219" s="256"/>
      <c r="L219" s="175"/>
      <c r="M219" s="175"/>
      <c r="N219" s="175"/>
      <c r="O219" s="175"/>
      <c r="P219" s="175">
        <v>2429</v>
      </c>
      <c r="Q219" s="175">
        <v>4581</v>
      </c>
      <c r="R219" s="175">
        <v>1389</v>
      </c>
      <c r="S219" s="107">
        <v>237.5</v>
      </c>
      <c r="T219" s="225">
        <v>326</v>
      </c>
      <c r="W219" s="128"/>
      <c r="X219" s="128"/>
      <c r="Y219" s="128"/>
      <c r="Z219" s="128"/>
      <c r="AA219" s="128"/>
      <c r="AB219" s="128"/>
      <c r="AC219" s="128"/>
      <c r="AD219" s="128"/>
      <c r="AE219" s="128"/>
      <c r="AF219" s="128"/>
      <c r="AG219" s="128"/>
      <c r="AH219" s="128"/>
      <c r="AI219" s="128"/>
      <c r="AJ219" s="128"/>
      <c r="AK219" s="128"/>
      <c r="AL219" s="128"/>
      <c r="AM219" s="86"/>
    </row>
    <row r="220" spans="1:39" s="129" customFormat="1">
      <c r="A220" s="261">
        <v>43251</v>
      </c>
      <c r="B220" s="137">
        <f t="shared" si="41"/>
        <v>2</v>
      </c>
      <c r="C220" s="115" t="str">
        <f t="shared" si="42"/>
        <v>June2018</v>
      </c>
      <c r="D220" s="115">
        <f t="shared" si="43"/>
        <v>43252</v>
      </c>
      <c r="E220" s="153"/>
      <c r="F220" s="154"/>
      <c r="G220" s="249"/>
      <c r="H220" s="175">
        <v>160.78866632278817</v>
      </c>
      <c r="I220" s="175">
        <v>466.11274489068779</v>
      </c>
      <c r="J220" s="175">
        <v>247.22821988664529</v>
      </c>
      <c r="K220" s="256"/>
      <c r="L220" s="175"/>
      <c r="M220" s="175"/>
      <c r="N220" s="175"/>
      <c r="O220" s="175"/>
      <c r="P220" s="175">
        <v>2418</v>
      </c>
      <c r="Q220" s="175">
        <v>4599</v>
      </c>
      <c r="R220" s="175">
        <v>1379</v>
      </c>
      <c r="S220" s="107">
        <v>236.25</v>
      </c>
      <c r="T220" s="225">
        <v>326</v>
      </c>
      <c r="W220" s="128"/>
      <c r="X220" s="128"/>
      <c r="Y220" s="128"/>
      <c r="Z220" s="128"/>
      <c r="AA220" s="128"/>
      <c r="AB220" s="128"/>
      <c r="AC220" s="128"/>
      <c r="AD220" s="128"/>
      <c r="AE220" s="128"/>
      <c r="AF220" s="128"/>
      <c r="AG220" s="128"/>
      <c r="AH220" s="128"/>
      <c r="AI220" s="128"/>
      <c r="AJ220" s="128"/>
      <c r="AK220" s="128"/>
      <c r="AL220" s="128"/>
      <c r="AM220" s="86"/>
    </row>
    <row r="221" spans="1:39" s="129" customFormat="1">
      <c r="A221" s="255">
        <v>43281</v>
      </c>
      <c r="B221" s="137">
        <f t="shared" si="41"/>
        <v>2</v>
      </c>
      <c r="C221" s="115" t="str">
        <f t="shared" si="42"/>
        <v>June2018</v>
      </c>
      <c r="D221" s="115">
        <f t="shared" si="43"/>
        <v>43252</v>
      </c>
      <c r="E221" s="153"/>
      <c r="F221" s="154"/>
      <c r="G221" s="249"/>
      <c r="H221" s="175">
        <v>174.11229343272967</v>
      </c>
      <c r="I221" s="175">
        <v>483.87326719555165</v>
      </c>
      <c r="J221" s="175">
        <v>224.80649216197088</v>
      </c>
      <c r="K221" s="256"/>
      <c r="L221" s="175"/>
      <c r="M221" s="175"/>
      <c r="N221" s="175"/>
      <c r="O221" s="175"/>
      <c r="P221" s="175">
        <v>2441</v>
      </c>
      <c r="Q221" s="175">
        <v>4621</v>
      </c>
      <c r="R221" s="175">
        <v>1366</v>
      </c>
      <c r="S221" s="107">
        <v>239</v>
      </c>
      <c r="T221" s="225">
        <v>326</v>
      </c>
      <c r="W221" s="128"/>
      <c r="X221" s="128"/>
      <c r="Y221" s="128"/>
      <c r="Z221" s="128"/>
      <c r="AA221" s="128"/>
      <c r="AB221" s="128"/>
      <c r="AC221" s="128"/>
      <c r="AD221" s="128"/>
      <c r="AE221" s="128"/>
      <c r="AF221" s="128"/>
      <c r="AG221" s="128"/>
      <c r="AH221" s="128"/>
      <c r="AI221" s="128"/>
      <c r="AJ221" s="128"/>
      <c r="AK221" s="128"/>
      <c r="AL221" s="128"/>
      <c r="AM221" s="86"/>
    </row>
    <row r="222" spans="1:39" s="129" customFormat="1">
      <c r="A222" s="227">
        <v>43282</v>
      </c>
      <c r="B222" s="137">
        <f t="shared" si="41"/>
        <v>3</v>
      </c>
      <c r="C222" s="115" t="str">
        <f t="shared" si="42"/>
        <v>Sep2018</v>
      </c>
      <c r="D222" s="115">
        <f t="shared" si="43"/>
        <v>43344</v>
      </c>
      <c r="E222" s="153"/>
      <c r="F222" s="154"/>
      <c r="G222" s="249"/>
      <c r="H222" s="175">
        <v>186.79585124904702</v>
      </c>
      <c r="I222" s="175">
        <v>480.9020289314131</v>
      </c>
      <c r="J222" s="175">
        <v>238.45543019570084</v>
      </c>
      <c r="K222" s="256"/>
      <c r="L222" s="175"/>
      <c r="M222" s="175"/>
      <c r="N222" s="175"/>
      <c r="O222" s="175"/>
      <c r="P222" s="175">
        <v>2453</v>
      </c>
      <c r="Q222" s="175">
        <v>4644</v>
      </c>
      <c r="R222" s="175">
        <v>1348</v>
      </c>
      <c r="S222" s="107">
        <v>239.75</v>
      </c>
      <c r="T222" s="225">
        <v>328</v>
      </c>
      <c r="W222" s="128"/>
      <c r="X222" s="128"/>
      <c r="Y222" s="128"/>
      <c r="Z222" s="128"/>
      <c r="AA222" s="128"/>
      <c r="AB222" s="128"/>
      <c r="AC222" s="128"/>
      <c r="AD222" s="128"/>
      <c r="AE222" s="128"/>
      <c r="AF222" s="128"/>
      <c r="AG222" s="128"/>
      <c r="AH222" s="128"/>
      <c r="AI222" s="128"/>
      <c r="AJ222" s="128"/>
      <c r="AK222" s="128"/>
      <c r="AL222" s="128"/>
      <c r="AM222" s="86"/>
    </row>
    <row r="223" spans="1:39" s="129" customFormat="1">
      <c r="A223" s="228">
        <v>43313</v>
      </c>
      <c r="B223" s="137">
        <f t="shared" si="41"/>
        <v>3</v>
      </c>
      <c r="C223" s="115" t="str">
        <f t="shared" si="42"/>
        <v>Sep2018</v>
      </c>
      <c r="D223" s="115">
        <f t="shared" si="43"/>
        <v>43344</v>
      </c>
      <c r="E223" s="153"/>
      <c r="F223" s="154"/>
      <c r="G223" s="249"/>
      <c r="H223" s="175">
        <v>165.52421984832014</v>
      </c>
      <c r="I223" s="175">
        <v>483.20217362168955</v>
      </c>
      <c r="J223" s="175">
        <v>239.08868123292075</v>
      </c>
      <c r="K223" s="256"/>
      <c r="L223" s="175"/>
      <c r="M223" s="175"/>
      <c r="N223" s="175"/>
      <c r="O223" s="175"/>
      <c r="P223" s="175">
        <v>2454</v>
      </c>
      <c r="Q223" s="175">
        <v>4667</v>
      </c>
      <c r="R223" s="175">
        <v>1313</v>
      </c>
      <c r="S223" s="107">
        <v>241.5</v>
      </c>
      <c r="T223" s="225">
        <v>328</v>
      </c>
      <c r="W223" s="128"/>
      <c r="X223" s="128"/>
      <c r="Y223" s="128"/>
      <c r="Z223" s="128"/>
      <c r="AA223" s="128"/>
      <c r="AB223" s="128"/>
      <c r="AC223" s="128"/>
      <c r="AD223" s="128"/>
      <c r="AE223" s="128"/>
      <c r="AF223" s="128"/>
      <c r="AG223" s="128"/>
      <c r="AH223" s="128"/>
      <c r="AI223" s="128"/>
      <c r="AJ223" s="128"/>
      <c r="AK223" s="128"/>
      <c r="AL223" s="128"/>
      <c r="AM223" s="86"/>
    </row>
    <row r="224" spans="1:39" s="129" customFormat="1">
      <c r="A224" s="228">
        <v>43344</v>
      </c>
      <c r="B224" s="137">
        <f t="shared" si="41"/>
        <v>3</v>
      </c>
      <c r="C224" s="115" t="str">
        <f t="shared" si="42"/>
        <v>Sep2018</v>
      </c>
      <c r="D224" s="115">
        <f t="shared" si="43"/>
        <v>43344</v>
      </c>
      <c r="E224" s="153"/>
      <c r="F224" s="154"/>
      <c r="G224" s="249"/>
      <c r="H224" s="175">
        <v>172.5103896632601</v>
      </c>
      <c r="I224" s="175">
        <v>464.05547282082881</v>
      </c>
      <c r="J224" s="175">
        <v>237.49992151664921</v>
      </c>
      <c r="K224" s="256"/>
      <c r="L224" s="175"/>
      <c r="M224" s="175"/>
      <c r="N224" s="175"/>
      <c r="O224" s="175"/>
      <c r="P224" s="175">
        <v>2477</v>
      </c>
      <c r="Q224" s="175">
        <v>4748</v>
      </c>
      <c r="R224" s="175">
        <v>1300</v>
      </c>
      <c r="S224" s="107">
        <v>241.25</v>
      </c>
      <c r="T224" s="225">
        <v>327</v>
      </c>
      <c r="W224" s="128"/>
      <c r="X224" s="128"/>
      <c r="Y224" s="128"/>
      <c r="Z224" s="128"/>
      <c r="AA224" s="128"/>
      <c r="AB224" s="128"/>
      <c r="AC224" s="128"/>
      <c r="AD224" s="128"/>
      <c r="AE224" s="128"/>
      <c r="AF224" s="128"/>
      <c r="AG224" s="128"/>
      <c r="AH224" s="128"/>
      <c r="AI224" s="128"/>
      <c r="AJ224" s="128"/>
      <c r="AK224" s="128"/>
      <c r="AL224" s="128"/>
      <c r="AM224" s="86"/>
    </row>
    <row r="225" spans="1:39" s="129" customFormat="1">
      <c r="A225" s="228">
        <v>43374</v>
      </c>
      <c r="B225" s="137">
        <f t="shared" si="41"/>
        <v>4</v>
      </c>
      <c r="C225" s="115" t="str">
        <f t="shared" si="42"/>
        <v>dec2018</v>
      </c>
      <c r="D225" s="115">
        <f t="shared" si="43"/>
        <v>43435</v>
      </c>
      <c r="E225" s="153"/>
      <c r="F225" s="154"/>
      <c r="G225" s="249"/>
      <c r="H225" s="175">
        <v>177.0293923577907</v>
      </c>
      <c r="I225" s="175">
        <v>475.32625528360603</v>
      </c>
      <c r="J225" s="175">
        <v>240.64515636319013</v>
      </c>
      <c r="K225" s="256"/>
      <c r="L225" s="175"/>
      <c r="M225" s="175"/>
      <c r="N225" s="175"/>
      <c r="O225" s="175"/>
      <c r="P225" s="175">
        <v>2483</v>
      </c>
      <c r="Q225" s="175">
        <v>4652</v>
      </c>
      <c r="R225" s="175">
        <v>1284</v>
      </c>
      <c r="S225" s="107">
        <v>244</v>
      </c>
      <c r="T225" s="225">
        <v>328</v>
      </c>
      <c r="W225" s="128"/>
      <c r="X225" s="128"/>
      <c r="Y225" s="128"/>
      <c r="Z225" s="128"/>
      <c r="AA225" s="128"/>
      <c r="AB225" s="128"/>
      <c r="AC225" s="128"/>
      <c r="AD225" s="128"/>
      <c r="AE225" s="128"/>
      <c r="AF225" s="128"/>
      <c r="AG225" s="128"/>
      <c r="AH225" s="128"/>
      <c r="AI225" s="128"/>
      <c r="AJ225" s="128"/>
      <c r="AK225" s="128"/>
      <c r="AL225" s="128"/>
      <c r="AM225" s="86"/>
    </row>
    <row r="226" spans="1:39" s="129" customFormat="1">
      <c r="A226" s="228">
        <v>43405</v>
      </c>
      <c r="B226" s="137">
        <f t="shared" si="41"/>
        <v>4</v>
      </c>
      <c r="C226" s="115" t="str">
        <f t="shared" si="42"/>
        <v>dec2018</v>
      </c>
      <c r="D226" s="115">
        <f t="shared" si="43"/>
        <v>43435</v>
      </c>
      <c r="E226" s="153"/>
      <c r="F226" s="154"/>
      <c r="G226" s="249"/>
      <c r="H226" s="175">
        <v>168.663166555543</v>
      </c>
      <c r="I226" s="175">
        <v>466.4072893236966</v>
      </c>
      <c r="J226" s="175">
        <v>256.16281806551751</v>
      </c>
      <c r="K226" s="256"/>
      <c r="L226" s="175"/>
      <c r="M226" s="175"/>
      <c r="N226" s="175"/>
      <c r="O226" s="175"/>
      <c r="P226" s="175">
        <v>2493</v>
      </c>
      <c r="Q226" s="175">
        <v>4695</v>
      </c>
      <c r="R226" s="175">
        <v>1294</v>
      </c>
      <c r="S226" s="107">
        <v>243.75</v>
      </c>
      <c r="T226" s="225">
        <v>330</v>
      </c>
      <c r="W226" s="128"/>
      <c r="X226" s="128"/>
      <c r="Y226" s="128"/>
      <c r="Z226" s="128"/>
      <c r="AA226" s="128"/>
      <c r="AB226" s="128"/>
      <c r="AC226" s="128"/>
      <c r="AD226" s="128"/>
      <c r="AE226" s="128"/>
      <c r="AF226" s="128"/>
      <c r="AG226" s="128"/>
      <c r="AH226" s="128"/>
      <c r="AI226" s="128"/>
      <c r="AJ226" s="128"/>
      <c r="AK226" s="128"/>
      <c r="AL226" s="128"/>
      <c r="AM226" s="86"/>
    </row>
    <row r="227" spans="1:39" s="129" customFormat="1">
      <c r="A227" s="228">
        <v>43435</v>
      </c>
      <c r="B227" s="137">
        <f t="shared" si="41"/>
        <v>4</v>
      </c>
      <c r="C227" s="115" t="str">
        <f t="shared" si="42"/>
        <v>dec2018</v>
      </c>
      <c r="D227" s="115">
        <f t="shared" si="43"/>
        <v>43435</v>
      </c>
      <c r="E227" s="153"/>
      <c r="F227" s="154"/>
      <c r="G227" s="249"/>
      <c r="H227" s="175">
        <v>166.68905676024102</v>
      </c>
      <c r="I227" s="175">
        <v>524.45852703367552</v>
      </c>
      <c r="J227" s="175">
        <v>256.66446501564377</v>
      </c>
      <c r="K227" s="256"/>
      <c r="L227" s="175"/>
      <c r="M227" s="175"/>
      <c r="N227" s="175"/>
      <c r="O227" s="175"/>
      <c r="P227" s="175">
        <v>2500</v>
      </c>
      <c r="Q227" s="175">
        <v>4772</v>
      </c>
      <c r="R227" s="175">
        <v>1322</v>
      </c>
      <c r="S227" s="107">
        <v>247.5</v>
      </c>
      <c r="T227" s="225">
        <v>328</v>
      </c>
      <c r="W227" s="128"/>
      <c r="X227" s="128"/>
      <c r="Y227" s="128"/>
      <c r="Z227" s="128"/>
      <c r="AA227" s="128"/>
      <c r="AB227" s="128"/>
      <c r="AC227" s="128"/>
      <c r="AD227" s="128"/>
      <c r="AE227" s="128"/>
      <c r="AF227" s="128"/>
      <c r="AG227" s="128"/>
      <c r="AH227" s="128"/>
      <c r="AI227" s="128"/>
      <c r="AJ227" s="128"/>
      <c r="AK227" s="128"/>
      <c r="AL227" s="128"/>
      <c r="AM227" s="86"/>
    </row>
    <row r="228" spans="1:39" s="129" customFormat="1">
      <c r="A228" s="228">
        <v>43466</v>
      </c>
      <c r="B228" s="137">
        <f t="shared" si="41"/>
        <v>1</v>
      </c>
      <c r="C228" s="115" t="str">
        <f t="shared" si="42"/>
        <v>Mar2019</v>
      </c>
      <c r="D228" s="115">
        <f t="shared" si="43"/>
        <v>43525</v>
      </c>
      <c r="E228" s="153"/>
      <c r="F228" s="154"/>
      <c r="G228" s="249"/>
      <c r="H228" s="175">
        <v>166.95922050600308</v>
      </c>
      <c r="I228" s="175">
        <v>421.71179174656947</v>
      </c>
      <c r="J228" s="175">
        <v>255.68040054424554</v>
      </c>
      <c r="K228" s="256"/>
      <c r="L228" s="175"/>
      <c r="M228" s="175"/>
      <c r="N228" s="175"/>
      <c r="O228" s="175"/>
      <c r="P228" s="175">
        <v>2490</v>
      </c>
      <c r="Q228" s="175">
        <v>4695</v>
      </c>
      <c r="R228" s="175">
        <v>1316</v>
      </c>
      <c r="S228" s="107">
        <v>248.25</v>
      </c>
      <c r="T228" s="225">
        <v>329</v>
      </c>
      <c r="W228" s="128"/>
      <c r="X228" s="128"/>
      <c r="Y228" s="128"/>
      <c r="Z228" s="128"/>
      <c r="AA228" s="128"/>
      <c r="AB228" s="128"/>
      <c r="AC228" s="128"/>
      <c r="AD228" s="128"/>
      <c r="AE228" s="128"/>
      <c r="AF228" s="128"/>
      <c r="AG228" s="128"/>
      <c r="AH228" s="128"/>
      <c r="AI228" s="128"/>
      <c r="AJ228" s="128"/>
      <c r="AK228" s="128"/>
      <c r="AL228" s="128"/>
      <c r="AM228" s="86"/>
    </row>
    <row r="229" spans="1:39" s="129" customFormat="1">
      <c r="A229" s="228">
        <v>43497</v>
      </c>
      <c r="B229" s="137">
        <f t="shared" si="41"/>
        <v>1</v>
      </c>
      <c r="C229" s="115" t="str">
        <f t="shared" si="42"/>
        <v>Mar2019</v>
      </c>
      <c r="D229" s="115">
        <f t="shared" si="43"/>
        <v>43525</v>
      </c>
      <c r="E229" s="153"/>
      <c r="F229" s="154"/>
      <c r="G229" s="249"/>
      <c r="H229" s="175">
        <v>173.16019685390887</v>
      </c>
      <c r="I229" s="175">
        <v>443.53108211124714</v>
      </c>
      <c r="J229" s="175">
        <v>252.9496450850755</v>
      </c>
      <c r="K229" s="256"/>
      <c r="L229" s="175"/>
      <c r="M229" s="175"/>
      <c r="N229" s="175"/>
      <c r="O229" s="175"/>
      <c r="P229" s="175">
        <v>2519</v>
      </c>
      <c r="Q229" s="175">
        <v>4695</v>
      </c>
      <c r="R229" s="175">
        <v>1357</v>
      </c>
      <c r="S229" s="107">
        <v>251</v>
      </c>
      <c r="T229" s="225">
        <v>331</v>
      </c>
      <c r="W229" s="128"/>
      <c r="X229" s="128"/>
      <c r="Y229" s="128"/>
      <c r="Z229" s="128"/>
      <c r="AA229" s="128"/>
      <c r="AB229" s="128"/>
      <c r="AC229" s="128"/>
      <c r="AD229" s="128"/>
      <c r="AE229" s="128"/>
      <c r="AF229" s="128"/>
      <c r="AG229" s="128"/>
      <c r="AH229" s="128"/>
      <c r="AI229" s="128"/>
      <c r="AJ229" s="128"/>
      <c r="AK229" s="128"/>
      <c r="AL229" s="128"/>
      <c r="AM229" s="86"/>
    </row>
    <row r="230" spans="1:39" s="129" customFormat="1">
      <c r="A230" s="228">
        <v>43525</v>
      </c>
      <c r="B230" s="137">
        <f t="shared" si="41"/>
        <v>1</v>
      </c>
      <c r="C230" s="115" t="str">
        <f t="shared" si="42"/>
        <v>Mar2019</v>
      </c>
      <c r="D230" s="115">
        <f t="shared" si="43"/>
        <v>43525</v>
      </c>
      <c r="E230" s="153"/>
      <c r="F230" s="154"/>
      <c r="G230" s="249"/>
      <c r="H230" s="175">
        <v>182.23133384086628</v>
      </c>
      <c r="I230" s="175">
        <v>472.42377706703132</v>
      </c>
      <c r="J230" s="175">
        <v>272.6100270716272</v>
      </c>
      <c r="K230" s="256"/>
      <c r="L230" s="175"/>
      <c r="M230" s="175"/>
      <c r="N230" s="175"/>
      <c r="O230" s="175"/>
      <c r="P230" s="175">
        <v>2552</v>
      </c>
      <c r="Q230" s="175">
        <v>4716</v>
      </c>
      <c r="R230" s="175">
        <v>1387</v>
      </c>
      <c r="S230" s="107">
        <v>252.75</v>
      </c>
      <c r="T230" s="225">
        <v>330</v>
      </c>
      <c r="W230" s="128"/>
      <c r="X230" s="128"/>
      <c r="Y230" s="128"/>
      <c r="Z230" s="128"/>
      <c r="AA230" s="128"/>
      <c r="AB230" s="128"/>
      <c r="AC230" s="128"/>
      <c r="AD230" s="128"/>
      <c r="AE230" s="128"/>
      <c r="AF230" s="128"/>
      <c r="AG230" s="128"/>
      <c r="AH230" s="128"/>
      <c r="AI230" s="128"/>
      <c r="AJ230" s="128"/>
      <c r="AK230" s="128"/>
      <c r="AL230" s="128"/>
      <c r="AM230" s="86"/>
    </row>
    <row r="231" spans="1:39" s="129" customFormat="1">
      <c r="A231" s="228">
        <v>43556</v>
      </c>
      <c r="B231" s="137">
        <f t="shared" si="41"/>
        <v>2</v>
      </c>
      <c r="C231" s="115" t="str">
        <f t="shared" si="42"/>
        <v>June2019</v>
      </c>
      <c r="D231" s="115">
        <f t="shared" si="43"/>
        <v>43617</v>
      </c>
      <c r="E231" s="153"/>
      <c r="F231" s="154"/>
      <c r="G231" s="249"/>
      <c r="H231" s="175">
        <v>168.2444778906906</v>
      </c>
      <c r="I231" s="175">
        <v>473.79037942539401</v>
      </c>
      <c r="J231" s="175">
        <v>243.78499623644561</v>
      </c>
      <c r="K231" s="256"/>
      <c r="L231" s="175"/>
      <c r="M231" s="175"/>
      <c r="N231" s="175"/>
      <c r="O231" s="175"/>
      <c r="P231" s="175">
        <v>2558</v>
      </c>
      <c r="Q231" s="175">
        <v>4691</v>
      </c>
      <c r="R231" s="175">
        <v>1393</v>
      </c>
      <c r="S231" s="107">
        <v>251.5</v>
      </c>
      <c r="T231" s="225">
        <v>330</v>
      </c>
      <c r="W231" s="128"/>
      <c r="X231" s="128"/>
      <c r="Y231" s="128"/>
      <c r="Z231" s="128"/>
      <c r="AA231" s="128"/>
      <c r="AB231" s="128"/>
      <c r="AC231" s="128"/>
      <c r="AD231" s="128"/>
      <c r="AE231" s="128"/>
      <c r="AF231" s="128"/>
      <c r="AG231" s="128"/>
      <c r="AH231" s="128"/>
      <c r="AI231" s="128"/>
      <c r="AJ231" s="128"/>
      <c r="AK231" s="128"/>
      <c r="AL231" s="128"/>
      <c r="AM231" s="86"/>
    </row>
    <row r="232" spans="1:39" s="129" customFormat="1">
      <c r="A232" s="228">
        <v>43586</v>
      </c>
      <c r="B232" s="137">
        <f t="shared" si="41"/>
        <v>2</v>
      </c>
      <c r="C232" s="115" t="str">
        <f t="shared" si="42"/>
        <v>June2019</v>
      </c>
      <c r="D232" s="115">
        <f t="shared" si="43"/>
        <v>43617</v>
      </c>
      <c r="E232" s="153"/>
      <c r="F232" s="154"/>
      <c r="G232" s="249"/>
      <c r="H232" s="175">
        <v>169.06353703344797</v>
      </c>
      <c r="I232" s="175">
        <v>461.70356231122503</v>
      </c>
      <c r="J232" s="175">
        <v>249.28720270713504</v>
      </c>
      <c r="K232" s="256"/>
      <c r="L232" s="175"/>
      <c r="M232" s="175"/>
      <c r="N232" s="175"/>
      <c r="O232" s="175"/>
      <c r="P232" s="175">
        <v>2551</v>
      </c>
      <c r="Q232" s="175">
        <v>4687</v>
      </c>
      <c r="R232" s="175">
        <v>1382</v>
      </c>
      <c r="S232" s="107">
        <v>254.25</v>
      </c>
      <c r="T232" s="225">
        <v>333</v>
      </c>
      <c r="W232" s="128"/>
      <c r="X232" s="128"/>
      <c r="Y232" s="128"/>
      <c r="Z232" s="128"/>
      <c r="AA232" s="128"/>
      <c r="AB232" s="128"/>
      <c r="AC232" s="128"/>
      <c r="AD232" s="128"/>
      <c r="AE232" s="128"/>
      <c r="AF232" s="128"/>
      <c r="AG232" s="128"/>
      <c r="AH232" s="128"/>
      <c r="AI232" s="128"/>
      <c r="AJ232" s="128"/>
      <c r="AK232" s="128"/>
      <c r="AL232" s="128"/>
      <c r="AM232" s="86"/>
    </row>
    <row r="233" spans="1:39" s="129" customFormat="1">
      <c r="A233" s="228">
        <v>43617</v>
      </c>
      <c r="B233" s="137">
        <f t="shared" si="41"/>
        <v>2</v>
      </c>
      <c r="C233" s="115" t="str">
        <f t="shared" si="42"/>
        <v>June2019</v>
      </c>
      <c r="D233" s="115">
        <f t="shared" si="43"/>
        <v>43617</v>
      </c>
      <c r="E233" s="153"/>
      <c r="F233" s="154"/>
      <c r="G233" s="249"/>
      <c r="H233" s="175">
        <v>169.36948803316423</v>
      </c>
      <c r="I233" s="175">
        <v>487.87674578108295</v>
      </c>
      <c r="J233" s="175">
        <v>227.28554327196071</v>
      </c>
      <c r="K233" s="256"/>
      <c r="L233" s="175"/>
      <c r="M233" s="175"/>
      <c r="N233" s="175"/>
      <c r="O233" s="175"/>
      <c r="P233" s="175">
        <v>2552</v>
      </c>
      <c r="Q233" s="175">
        <v>4707</v>
      </c>
      <c r="R233" s="175">
        <v>1370</v>
      </c>
      <c r="S233" s="107">
        <v>253</v>
      </c>
      <c r="T233" s="225">
        <v>333</v>
      </c>
      <c r="W233" s="128"/>
      <c r="X233" s="128"/>
      <c r="Y233" s="128"/>
      <c r="Z233" s="128"/>
      <c r="AA233" s="128"/>
      <c r="AB233" s="128"/>
      <c r="AC233" s="128"/>
      <c r="AD233" s="128"/>
      <c r="AE233" s="128"/>
      <c r="AF233" s="128"/>
      <c r="AG233" s="128"/>
      <c r="AH233" s="128"/>
      <c r="AI233" s="128"/>
      <c r="AJ233" s="128"/>
      <c r="AK233" s="128"/>
      <c r="AL233" s="128"/>
      <c r="AM233" s="86"/>
    </row>
    <row r="234" spans="1:39" s="129" customFormat="1">
      <c r="A234" s="228">
        <v>43647</v>
      </c>
      <c r="B234" s="137">
        <f t="shared" si="41"/>
        <v>3</v>
      </c>
      <c r="C234" s="115" t="str">
        <f t="shared" si="42"/>
        <v>Sep2019</v>
      </c>
      <c r="D234" s="115">
        <f t="shared" si="43"/>
        <v>43709</v>
      </c>
      <c r="E234" s="153"/>
      <c r="F234" s="154"/>
      <c r="G234" s="249"/>
      <c r="H234" s="175">
        <v>176.90492064117203</v>
      </c>
      <c r="I234" s="175">
        <v>490.31203457161047</v>
      </c>
      <c r="J234" s="175">
        <v>240.97558734692629</v>
      </c>
      <c r="K234" s="256"/>
      <c r="L234" s="175"/>
      <c r="M234" s="175"/>
      <c r="N234" s="175"/>
      <c r="O234" s="175"/>
      <c r="P234" s="175">
        <v>2552</v>
      </c>
      <c r="Q234" s="175">
        <v>4718</v>
      </c>
      <c r="R234" s="175">
        <v>1351</v>
      </c>
      <c r="S234" s="107">
        <v>254.75</v>
      </c>
      <c r="T234" s="225">
        <v>333</v>
      </c>
      <c r="W234" s="128"/>
      <c r="X234" s="128"/>
      <c r="Y234" s="128"/>
      <c r="Z234" s="128"/>
      <c r="AA234" s="128"/>
      <c r="AB234" s="128"/>
      <c r="AC234" s="128"/>
      <c r="AD234" s="128"/>
      <c r="AE234" s="128"/>
      <c r="AF234" s="128"/>
      <c r="AG234" s="128"/>
      <c r="AH234" s="128"/>
      <c r="AI234" s="128"/>
      <c r="AJ234" s="128"/>
      <c r="AK234" s="128"/>
      <c r="AL234" s="128"/>
      <c r="AM234" s="86"/>
    </row>
    <row r="235" spans="1:39" s="129" customFormat="1">
      <c r="A235" s="228">
        <v>43678</v>
      </c>
      <c r="B235" s="137">
        <f t="shared" si="41"/>
        <v>3</v>
      </c>
      <c r="C235" s="115" t="str">
        <f t="shared" si="42"/>
        <v>Sep2019</v>
      </c>
      <c r="D235" s="115">
        <f t="shared" si="43"/>
        <v>43709</v>
      </c>
      <c r="E235" s="153"/>
      <c r="F235" s="154"/>
      <c r="G235" s="249"/>
      <c r="H235" s="175">
        <v>177.13816005747378</v>
      </c>
      <c r="I235" s="175">
        <v>494.52260591306981</v>
      </c>
      <c r="J235" s="175">
        <v>241.7021891456591</v>
      </c>
      <c r="K235" s="256"/>
      <c r="L235" s="175"/>
      <c r="M235" s="175"/>
      <c r="N235" s="175"/>
      <c r="O235" s="175"/>
      <c r="P235" s="175">
        <v>2565</v>
      </c>
      <c r="Q235" s="175">
        <v>4737</v>
      </c>
      <c r="R235" s="175">
        <v>1326</v>
      </c>
      <c r="S235" s="107">
        <v>256.5</v>
      </c>
      <c r="T235" s="225">
        <v>332</v>
      </c>
      <c r="W235" s="128"/>
      <c r="X235" s="128"/>
      <c r="Y235" s="128"/>
      <c r="Z235" s="128"/>
      <c r="AA235" s="128"/>
      <c r="AB235" s="128"/>
      <c r="AC235" s="128"/>
      <c r="AD235" s="128"/>
      <c r="AE235" s="128"/>
      <c r="AF235" s="128"/>
      <c r="AG235" s="128"/>
      <c r="AH235" s="128"/>
      <c r="AI235" s="128"/>
      <c r="AJ235" s="128"/>
      <c r="AK235" s="128"/>
      <c r="AL235" s="128"/>
      <c r="AM235" s="86"/>
    </row>
    <row r="236" spans="1:39" s="129" customFormat="1">
      <c r="A236" s="228">
        <v>43709</v>
      </c>
      <c r="B236" s="137">
        <f t="shared" si="41"/>
        <v>3</v>
      </c>
      <c r="C236" s="115" t="str">
        <f t="shared" si="42"/>
        <v>Sep2019</v>
      </c>
      <c r="D236" s="115">
        <f t="shared" si="43"/>
        <v>43709</v>
      </c>
      <c r="E236" s="153"/>
      <c r="F236" s="154"/>
      <c r="G236" s="249"/>
      <c r="H236" s="175">
        <v>171.08073343185947</v>
      </c>
      <c r="I236" s="175">
        <v>476.19056182743662</v>
      </c>
      <c r="J236" s="175">
        <v>240.25526626112256</v>
      </c>
      <c r="K236" s="256"/>
      <c r="L236" s="175"/>
      <c r="M236" s="175"/>
      <c r="N236" s="175"/>
      <c r="O236" s="175"/>
      <c r="P236" s="175">
        <v>2561</v>
      </c>
      <c r="Q236" s="175">
        <v>4824</v>
      </c>
      <c r="R236" s="175">
        <v>1321</v>
      </c>
      <c r="S236" s="107">
        <v>259.25</v>
      </c>
      <c r="T236" s="225">
        <v>334</v>
      </c>
      <c r="W236" s="128"/>
      <c r="X236" s="128"/>
      <c r="Y236" s="128"/>
      <c r="Z236" s="128"/>
      <c r="AA236" s="128"/>
      <c r="AB236" s="128"/>
      <c r="AC236" s="128"/>
      <c r="AD236" s="128"/>
      <c r="AE236" s="128"/>
      <c r="AF236" s="128"/>
      <c r="AG236" s="128"/>
      <c r="AH236" s="128"/>
      <c r="AI236" s="128"/>
      <c r="AJ236" s="128"/>
      <c r="AK236" s="128"/>
      <c r="AL236" s="128"/>
      <c r="AM236" s="86"/>
    </row>
    <row r="237" spans="1:39" s="129" customFormat="1">
      <c r="A237" s="228">
        <v>43739</v>
      </c>
      <c r="B237" s="137">
        <f t="shared" si="41"/>
        <v>4</v>
      </c>
      <c r="C237" s="115" t="str">
        <f t="shared" si="42"/>
        <v>dec2019</v>
      </c>
      <c r="D237" s="115">
        <f t="shared" si="43"/>
        <v>43800</v>
      </c>
      <c r="E237" s="153"/>
      <c r="F237" s="154"/>
      <c r="G237" s="249"/>
      <c r="H237" s="175">
        <v>173.99230729380173</v>
      </c>
      <c r="I237" s="175">
        <v>475.38125062079502</v>
      </c>
      <c r="J237" s="175">
        <v>243.44161312633335</v>
      </c>
      <c r="K237" s="256"/>
      <c r="L237" s="175"/>
      <c r="M237" s="175"/>
      <c r="N237" s="175"/>
      <c r="O237" s="175"/>
      <c r="P237" s="175">
        <v>2552</v>
      </c>
      <c r="Q237" s="175">
        <v>4701</v>
      </c>
      <c r="R237" s="175">
        <v>1298</v>
      </c>
      <c r="S237" s="107">
        <v>262</v>
      </c>
      <c r="T237" s="225">
        <v>338</v>
      </c>
      <c r="W237" s="128"/>
      <c r="X237" s="128"/>
      <c r="Y237" s="128"/>
      <c r="Z237" s="128"/>
      <c r="AA237" s="128"/>
      <c r="AB237" s="128"/>
      <c r="AC237" s="128"/>
      <c r="AD237" s="128"/>
      <c r="AE237" s="128"/>
      <c r="AF237" s="128"/>
      <c r="AG237" s="128"/>
      <c r="AH237" s="128"/>
      <c r="AI237" s="128"/>
      <c r="AJ237" s="128"/>
      <c r="AK237" s="128"/>
      <c r="AL237" s="128"/>
      <c r="AM237" s="86"/>
    </row>
    <row r="238" spans="1:39" s="129" customFormat="1">
      <c r="A238" s="228">
        <v>43770</v>
      </c>
      <c r="B238" s="137">
        <f t="shared" si="41"/>
        <v>4</v>
      </c>
      <c r="C238" s="115" t="str">
        <f t="shared" si="42"/>
        <v>dec2019</v>
      </c>
      <c r="D238" s="115">
        <f t="shared" si="43"/>
        <v>43800</v>
      </c>
      <c r="E238" s="153"/>
      <c r="F238" s="154"/>
      <c r="G238" s="249"/>
      <c r="H238" s="175">
        <v>171.7850625503028</v>
      </c>
      <c r="I238" s="175">
        <v>469.18195026734509</v>
      </c>
      <c r="J238" s="175">
        <v>259.00275571184034</v>
      </c>
      <c r="K238" s="256"/>
      <c r="L238" s="175"/>
      <c r="M238" s="175"/>
      <c r="N238" s="175"/>
      <c r="O238" s="175"/>
      <c r="P238" s="175">
        <v>2562</v>
      </c>
      <c r="Q238" s="175">
        <v>4745</v>
      </c>
      <c r="R238" s="175">
        <v>1309</v>
      </c>
      <c r="S238" s="107">
        <v>263.75</v>
      </c>
      <c r="T238" s="225">
        <v>338</v>
      </c>
      <c r="W238" s="128"/>
      <c r="X238" s="128"/>
      <c r="Y238" s="128"/>
      <c r="Z238" s="128"/>
      <c r="AA238" s="128"/>
      <c r="AB238" s="128"/>
      <c r="AC238" s="128"/>
      <c r="AD238" s="128"/>
      <c r="AE238" s="128"/>
      <c r="AF238" s="128"/>
      <c r="AG238" s="128"/>
      <c r="AH238" s="128"/>
      <c r="AI238" s="128"/>
      <c r="AJ238" s="128"/>
      <c r="AK238" s="128"/>
      <c r="AL238" s="128"/>
      <c r="AM238" s="86"/>
    </row>
    <row r="239" spans="1:39" s="129" customFormat="1">
      <c r="A239" s="228">
        <v>43800</v>
      </c>
      <c r="B239" s="137">
        <f t="shared" si="41"/>
        <v>4</v>
      </c>
      <c r="C239" s="115" t="str">
        <f t="shared" si="42"/>
        <v>dec2019</v>
      </c>
      <c r="D239" s="115">
        <f t="shared" si="43"/>
        <v>43800</v>
      </c>
      <c r="E239" s="153"/>
      <c r="F239" s="154"/>
      <c r="G239" s="249"/>
      <c r="H239" s="175">
        <v>159.78892018665002</v>
      </c>
      <c r="I239" s="175">
        <v>525.28280234015006</v>
      </c>
      <c r="J239" s="175">
        <v>259.55229391802601</v>
      </c>
      <c r="K239" s="256"/>
      <c r="L239" s="175"/>
      <c r="M239" s="175"/>
      <c r="N239" s="175"/>
      <c r="O239" s="175"/>
      <c r="P239" s="175">
        <v>2544</v>
      </c>
      <c r="Q239" s="175">
        <v>4811</v>
      </c>
      <c r="R239" s="175">
        <v>1345</v>
      </c>
      <c r="S239" s="107">
        <v>265.5</v>
      </c>
      <c r="T239" s="225">
        <v>338</v>
      </c>
      <c r="W239" s="128"/>
      <c r="X239" s="128"/>
      <c r="Y239" s="128"/>
      <c r="Z239" s="128"/>
      <c r="AA239" s="128"/>
      <c r="AB239" s="128"/>
      <c r="AC239" s="128"/>
      <c r="AD239" s="128"/>
      <c r="AE239" s="128"/>
      <c r="AF239" s="128"/>
      <c r="AG239" s="128"/>
      <c r="AH239" s="128"/>
      <c r="AI239" s="128"/>
      <c r="AJ239" s="128"/>
      <c r="AK239" s="128"/>
      <c r="AL239" s="128"/>
      <c r="AM239" s="86"/>
    </row>
    <row r="240" spans="1:39" s="129" customFormat="1">
      <c r="A240" s="228">
        <v>43831</v>
      </c>
      <c r="B240" s="137">
        <f t="shared" si="41"/>
        <v>1</v>
      </c>
      <c r="C240" s="115" t="str">
        <f t="shared" si="42"/>
        <v>Mar2020</v>
      </c>
      <c r="D240" s="115">
        <f t="shared" si="43"/>
        <v>43891</v>
      </c>
      <c r="E240" s="153"/>
      <c r="F240" s="154"/>
      <c r="G240" s="249"/>
      <c r="H240" s="175">
        <v>161.43734722880242</v>
      </c>
      <c r="I240" s="175">
        <v>415.96277881984844</v>
      </c>
      <c r="J240" s="175">
        <v>258.59633653914841</v>
      </c>
      <c r="K240" s="256"/>
      <c r="L240" s="175"/>
      <c r="M240" s="175"/>
      <c r="N240" s="175"/>
      <c r="O240" s="175"/>
      <c r="P240" s="175">
        <v>2528</v>
      </c>
      <c r="Q240" s="175">
        <v>4723</v>
      </c>
      <c r="R240" s="175">
        <v>1331</v>
      </c>
      <c r="S240" s="107">
        <v>261.25</v>
      </c>
      <c r="T240" s="225">
        <v>340</v>
      </c>
      <c r="W240" s="128"/>
      <c r="X240" s="128"/>
      <c r="Y240" s="128"/>
      <c r="Z240" s="128"/>
      <c r="AA240" s="128"/>
      <c r="AB240" s="128"/>
      <c r="AC240" s="128"/>
      <c r="AD240" s="128"/>
      <c r="AE240" s="128"/>
      <c r="AF240" s="128"/>
      <c r="AG240" s="128"/>
      <c r="AH240" s="128"/>
      <c r="AI240" s="128"/>
      <c r="AJ240" s="128"/>
      <c r="AK240" s="128"/>
      <c r="AL240" s="128"/>
      <c r="AM240" s="86"/>
    </row>
    <row r="241" spans="1:39" s="129" customFormat="1">
      <c r="A241" s="228">
        <v>43862</v>
      </c>
      <c r="B241" s="137">
        <f t="shared" si="41"/>
        <v>1</v>
      </c>
      <c r="C241" s="115" t="str">
        <f t="shared" si="42"/>
        <v>Mar2020</v>
      </c>
      <c r="D241" s="115">
        <f t="shared" si="43"/>
        <v>43891</v>
      </c>
      <c r="E241" s="153"/>
      <c r="F241" s="154"/>
      <c r="G241" s="249"/>
      <c r="H241" s="175">
        <v>168.61256194338537</v>
      </c>
      <c r="I241" s="175">
        <v>450.97809476957218</v>
      </c>
      <c r="J241" s="175">
        <v>256.73366395973795</v>
      </c>
      <c r="K241" s="256"/>
      <c r="L241" s="175"/>
      <c r="M241" s="175"/>
      <c r="N241" s="175"/>
      <c r="O241" s="175"/>
      <c r="P241" s="175">
        <v>2535</v>
      </c>
      <c r="Q241" s="175">
        <v>4718</v>
      </c>
      <c r="R241" s="175">
        <v>1365</v>
      </c>
      <c r="S241" s="107">
        <v>263</v>
      </c>
      <c r="T241" s="225">
        <v>341</v>
      </c>
      <c r="W241" s="128"/>
      <c r="X241" s="128"/>
      <c r="Y241" s="128"/>
      <c r="Z241" s="128"/>
      <c r="AA241" s="128"/>
      <c r="AB241" s="128"/>
      <c r="AC241" s="128"/>
      <c r="AD241" s="128"/>
      <c r="AE241" s="128"/>
      <c r="AF241" s="128"/>
      <c r="AG241" s="128"/>
      <c r="AH241" s="128"/>
      <c r="AI241" s="128"/>
      <c r="AJ241" s="128"/>
      <c r="AK241" s="128"/>
      <c r="AL241" s="128"/>
      <c r="AM241" s="86"/>
    </row>
    <row r="242" spans="1:39" s="129" customFormat="1">
      <c r="A242" s="228">
        <v>43891</v>
      </c>
      <c r="B242" s="137">
        <f t="shared" si="41"/>
        <v>1</v>
      </c>
      <c r="C242" s="115" t="str">
        <f t="shared" si="42"/>
        <v>Mar2020</v>
      </c>
      <c r="D242" s="115">
        <f t="shared" si="43"/>
        <v>43891</v>
      </c>
      <c r="E242" s="153"/>
      <c r="F242" s="154"/>
      <c r="G242" s="249"/>
      <c r="H242" s="175">
        <v>173.85671882040936</v>
      </c>
      <c r="I242" s="175">
        <v>477.35567532053238</v>
      </c>
      <c r="J242" s="175">
        <v>276.38341136866848</v>
      </c>
      <c r="K242" s="256"/>
      <c r="L242" s="175"/>
      <c r="M242" s="175"/>
      <c r="N242" s="175"/>
      <c r="O242" s="175"/>
      <c r="P242" s="175">
        <v>2542</v>
      </c>
      <c r="Q242" s="175">
        <v>4763</v>
      </c>
      <c r="R242" s="175">
        <v>1397</v>
      </c>
      <c r="S242" s="107">
        <v>266.75</v>
      </c>
      <c r="T242" s="225">
        <v>344</v>
      </c>
      <c r="W242" s="128"/>
      <c r="X242" s="128"/>
      <c r="Y242" s="128"/>
      <c r="Z242" s="128"/>
      <c r="AA242" s="128"/>
      <c r="AB242" s="128"/>
      <c r="AC242" s="128"/>
      <c r="AD242" s="128"/>
      <c r="AE242" s="128"/>
      <c r="AF242" s="128"/>
      <c r="AG242" s="128"/>
      <c r="AH242" s="128"/>
      <c r="AI242" s="128"/>
      <c r="AJ242" s="128"/>
      <c r="AK242" s="128"/>
      <c r="AL242" s="128"/>
      <c r="AM242" s="86"/>
    </row>
    <row r="243" spans="1:39" s="129" customFormat="1">
      <c r="A243" s="228">
        <v>43922</v>
      </c>
      <c r="B243" s="137">
        <f t="shared" si="41"/>
        <v>2</v>
      </c>
      <c r="C243" s="115" t="str">
        <f t="shared" si="42"/>
        <v>June2020</v>
      </c>
      <c r="D243" s="115">
        <f t="shared" si="43"/>
        <v>43983</v>
      </c>
      <c r="E243" s="153"/>
      <c r="F243" s="154"/>
      <c r="G243" s="249"/>
      <c r="H243" s="175">
        <v>166.11088888471366</v>
      </c>
      <c r="I243" s="175">
        <v>473.2601138501409</v>
      </c>
      <c r="J243" s="175">
        <v>246.74731300029853</v>
      </c>
      <c r="K243" s="256"/>
      <c r="L243" s="175"/>
      <c r="M243" s="175"/>
      <c r="N243" s="175"/>
      <c r="O243" s="175"/>
      <c r="P243" s="175">
        <v>2544</v>
      </c>
      <c r="Q243" s="175">
        <v>4717</v>
      </c>
      <c r="R243" s="175">
        <v>1402</v>
      </c>
      <c r="S243" s="107">
        <v>267.5</v>
      </c>
      <c r="T243" s="225">
        <v>346</v>
      </c>
      <c r="W243" s="128"/>
      <c r="X243" s="128"/>
      <c r="Y243" s="128"/>
      <c r="Z243" s="128"/>
      <c r="AA243" s="128"/>
      <c r="AB243" s="128"/>
      <c r="AC243" s="128"/>
      <c r="AD243" s="128"/>
      <c r="AE243" s="128"/>
      <c r="AF243" s="128"/>
      <c r="AG243" s="128"/>
      <c r="AH243" s="128"/>
      <c r="AI243" s="128"/>
      <c r="AJ243" s="128"/>
      <c r="AK243" s="128"/>
      <c r="AL243" s="128"/>
      <c r="AM243" s="86"/>
    </row>
    <row r="244" spans="1:39" s="129" customFormat="1">
      <c r="A244" s="228">
        <v>43952</v>
      </c>
      <c r="B244" s="137">
        <f t="shared" si="41"/>
        <v>2</v>
      </c>
      <c r="C244" s="115" t="str">
        <f t="shared" si="42"/>
        <v>June2020</v>
      </c>
      <c r="D244" s="115">
        <f t="shared" si="43"/>
        <v>43983</v>
      </c>
      <c r="E244" s="153"/>
      <c r="F244" s="154"/>
      <c r="G244" s="249"/>
      <c r="H244" s="175">
        <v>168.01604352566187</v>
      </c>
      <c r="I244" s="175">
        <v>465.94823144686245</v>
      </c>
      <c r="J244" s="175">
        <v>253.00313348238663</v>
      </c>
      <c r="K244" s="256"/>
      <c r="L244" s="175"/>
      <c r="M244" s="175"/>
      <c r="N244" s="175"/>
      <c r="O244" s="175"/>
      <c r="P244" s="175">
        <v>2522</v>
      </c>
      <c r="Q244" s="175">
        <v>4708</v>
      </c>
      <c r="R244" s="175">
        <v>1400</v>
      </c>
      <c r="S244" s="107">
        <v>266.25</v>
      </c>
      <c r="T244" s="225">
        <v>345</v>
      </c>
      <c r="W244" s="128"/>
      <c r="X244" s="128"/>
      <c r="Y244" s="128"/>
      <c r="Z244" s="128"/>
      <c r="AA244" s="128"/>
      <c r="AB244" s="128"/>
      <c r="AC244" s="128"/>
      <c r="AD244" s="128"/>
      <c r="AE244" s="128"/>
      <c r="AF244" s="128"/>
      <c r="AG244" s="128"/>
      <c r="AH244" s="128"/>
      <c r="AI244" s="128"/>
      <c r="AJ244" s="128"/>
      <c r="AK244" s="128"/>
      <c r="AL244" s="128"/>
      <c r="AM244" s="86"/>
    </row>
    <row r="245" spans="1:39" s="129" customFormat="1">
      <c r="A245" s="228">
        <v>43983</v>
      </c>
      <c r="B245" s="137">
        <f t="shared" si="41"/>
        <v>2</v>
      </c>
      <c r="C245" s="115" t="str">
        <f t="shared" si="42"/>
        <v>June2020</v>
      </c>
      <c r="D245" s="115">
        <f t="shared" si="43"/>
        <v>43983</v>
      </c>
      <c r="E245" s="153"/>
      <c r="F245" s="154"/>
      <c r="G245" s="249"/>
      <c r="H245" s="175">
        <v>164.98169275188778</v>
      </c>
      <c r="I245" s="175">
        <v>490.12379651887119</v>
      </c>
      <c r="J245" s="175">
        <v>230.75548181682765</v>
      </c>
      <c r="K245" s="256"/>
      <c r="L245" s="175"/>
      <c r="M245" s="175"/>
      <c r="N245" s="175"/>
      <c r="O245" s="175"/>
      <c r="P245" s="175">
        <v>2512</v>
      </c>
      <c r="Q245" s="175">
        <v>4720</v>
      </c>
      <c r="R245" s="175">
        <v>1380</v>
      </c>
      <c r="S245" s="107">
        <v>265</v>
      </c>
      <c r="T245" s="225">
        <v>346</v>
      </c>
      <c r="W245" s="128"/>
      <c r="X245" s="128"/>
      <c r="Y245" s="128"/>
      <c r="Z245" s="128"/>
      <c r="AA245" s="128"/>
      <c r="AB245" s="128"/>
      <c r="AC245" s="128"/>
      <c r="AD245" s="128"/>
      <c r="AE245" s="128"/>
      <c r="AF245" s="128"/>
      <c r="AG245" s="128"/>
      <c r="AH245" s="128"/>
      <c r="AI245" s="128"/>
      <c r="AJ245" s="128"/>
      <c r="AK245" s="128"/>
      <c r="AL245" s="128"/>
      <c r="AM245" s="86"/>
    </row>
    <row r="246" spans="1:39" s="129" customFormat="1">
      <c r="A246" s="228">
        <v>44013</v>
      </c>
      <c r="B246" s="137">
        <f t="shared" si="41"/>
        <v>3</v>
      </c>
      <c r="C246" s="115" t="str">
        <f t="shared" si="42"/>
        <v>Sep2020</v>
      </c>
      <c r="D246" s="115">
        <f t="shared" si="43"/>
        <v>44075</v>
      </c>
      <c r="E246" s="153"/>
      <c r="F246" s="154"/>
      <c r="G246" s="249"/>
      <c r="H246" s="175">
        <v>177.06230103984754</v>
      </c>
      <c r="I246" s="175">
        <v>489.36468106280137</v>
      </c>
      <c r="J246" s="175">
        <v>244.27305589851343</v>
      </c>
      <c r="K246" s="256"/>
      <c r="L246" s="175"/>
      <c r="M246" s="175"/>
      <c r="N246" s="175"/>
      <c r="O246" s="175"/>
      <c r="P246" s="175">
        <v>2516</v>
      </c>
      <c r="Q246" s="175">
        <v>4718</v>
      </c>
      <c r="R246" s="175">
        <v>1375</v>
      </c>
      <c r="S246" s="107">
        <v>268.75</v>
      </c>
      <c r="T246" s="225">
        <v>347</v>
      </c>
      <c r="W246" s="128"/>
      <c r="X246" s="128"/>
      <c r="Y246" s="128"/>
      <c r="Z246" s="128"/>
      <c r="AA246" s="128"/>
      <c r="AB246" s="128"/>
      <c r="AC246" s="128"/>
      <c r="AD246" s="128"/>
      <c r="AE246" s="128"/>
      <c r="AF246" s="128"/>
      <c r="AG246" s="128"/>
      <c r="AH246" s="128"/>
      <c r="AI246" s="128"/>
      <c r="AJ246" s="128"/>
      <c r="AK246" s="128"/>
      <c r="AL246" s="128"/>
      <c r="AM246" s="86"/>
    </row>
    <row r="247" spans="1:39" s="129" customFormat="1">
      <c r="A247" s="228">
        <v>44044</v>
      </c>
      <c r="B247" s="137">
        <f t="shared" si="41"/>
        <v>3</v>
      </c>
      <c r="C247" s="115" t="str">
        <f t="shared" si="42"/>
        <v>Sep2020</v>
      </c>
      <c r="D247" s="115">
        <f t="shared" si="43"/>
        <v>44075</v>
      </c>
      <c r="E247" s="153"/>
      <c r="F247" s="154"/>
      <c r="G247" s="249"/>
      <c r="H247" s="175">
        <v>173.4032946199755</v>
      </c>
      <c r="I247" s="175">
        <v>496.90234557258265</v>
      </c>
      <c r="J247" s="175">
        <v>244.61741002470791</v>
      </c>
      <c r="K247" s="256"/>
      <c r="L247" s="175"/>
      <c r="M247" s="175"/>
      <c r="N247" s="175"/>
      <c r="O247" s="175"/>
      <c r="P247" s="175">
        <v>2520</v>
      </c>
      <c r="Q247" s="175">
        <v>4754</v>
      </c>
      <c r="R247" s="175">
        <v>1353</v>
      </c>
      <c r="S247" s="107">
        <v>270.5</v>
      </c>
      <c r="T247" s="225">
        <v>348</v>
      </c>
      <c r="W247" s="128"/>
      <c r="X247" s="128"/>
      <c r="Y247" s="128"/>
      <c r="Z247" s="128"/>
      <c r="AA247" s="128"/>
      <c r="AB247" s="128"/>
      <c r="AC247" s="128"/>
      <c r="AD247" s="128"/>
      <c r="AE247" s="128"/>
      <c r="AF247" s="128"/>
      <c r="AG247" s="128"/>
      <c r="AH247" s="128"/>
      <c r="AI247" s="128"/>
      <c r="AJ247" s="128"/>
      <c r="AK247" s="128"/>
      <c r="AL247" s="128"/>
      <c r="AM247" s="86"/>
    </row>
    <row r="248" spans="1:39" s="129" customFormat="1">
      <c r="A248" s="228">
        <v>44075</v>
      </c>
      <c r="B248" s="137">
        <f t="shared" si="41"/>
        <v>3</v>
      </c>
      <c r="C248" s="115" t="str">
        <f t="shared" si="42"/>
        <v>Sep2020</v>
      </c>
      <c r="D248" s="115">
        <f t="shared" si="43"/>
        <v>44075</v>
      </c>
      <c r="E248" s="153"/>
      <c r="F248" s="154"/>
      <c r="G248" s="249"/>
      <c r="H248" s="175">
        <v>166.29924339239378</v>
      </c>
      <c r="I248" s="175">
        <v>479.14131760411902</v>
      </c>
      <c r="J248" s="175">
        <v>243.1144082230353</v>
      </c>
      <c r="K248" s="256"/>
      <c r="L248" s="175"/>
      <c r="M248" s="175"/>
      <c r="N248" s="175"/>
      <c r="O248" s="175"/>
      <c r="P248" s="175">
        <v>2516</v>
      </c>
      <c r="Q248" s="175">
        <v>4827</v>
      </c>
      <c r="R248" s="175">
        <v>1339</v>
      </c>
      <c r="S248" s="107">
        <v>272.25</v>
      </c>
      <c r="T248" s="225">
        <v>347</v>
      </c>
      <c r="W248" s="128"/>
      <c r="X248" s="128"/>
      <c r="Y248" s="128"/>
      <c r="Z248" s="128"/>
      <c r="AA248" s="128"/>
      <c r="AB248" s="128"/>
      <c r="AC248" s="128"/>
      <c r="AD248" s="128"/>
      <c r="AE248" s="128"/>
      <c r="AF248" s="128"/>
      <c r="AG248" s="128"/>
      <c r="AH248" s="128"/>
      <c r="AI248" s="128"/>
      <c r="AJ248" s="128"/>
      <c r="AK248" s="128"/>
      <c r="AL248" s="128"/>
      <c r="AM248" s="86"/>
    </row>
    <row r="249" spans="1:39" s="129" customFormat="1">
      <c r="A249" s="228">
        <v>44105</v>
      </c>
      <c r="B249" s="137">
        <f t="shared" si="41"/>
        <v>4</v>
      </c>
      <c r="C249" s="115" t="str">
        <f t="shared" si="42"/>
        <v>dec2020</v>
      </c>
      <c r="D249" s="115">
        <f t="shared" si="43"/>
        <v>44166</v>
      </c>
      <c r="E249" s="153"/>
      <c r="F249" s="154"/>
      <c r="G249" s="249"/>
      <c r="H249" s="175">
        <v>174.24442685108451</v>
      </c>
      <c r="I249" s="175">
        <v>478.96543210871999</v>
      </c>
      <c r="J249" s="175">
        <v>246.22658384906913</v>
      </c>
      <c r="K249" s="256"/>
      <c r="L249" s="175"/>
      <c r="M249" s="175"/>
      <c r="N249" s="175"/>
      <c r="O249" s="175"/>
      <c r="P249" s="175">
        <v>2514</v>
      </c>
      <c r="Q249" s="175">
        <v>4691</v>
      </c>
      <c r="R249" s="175">
        <v>1315</v>
      </c>
      <c r="S249" s="107">
        <v>276</v>
      </c>
      <c r="T249" s="225">
        <v>348</v>
      </c>
      <c r="W249" s="128"/>
      <c r="X249" s="128"/>
      <c r="Y249" s="128"/>
      <c r="Z249" s="128"/>
      <c r="AA249" s="128"/>
      <c r="AB249" s="128"/>
      <c r="AC249" s="128"/>
      <c r="AD249" s="128"/>
      <c r="AE249" s="128"/>
      <c r="AF249" s="128"/>
      <c r="AG249" s="128"/>
      <c r="AH249" s="128"/>
      <c r="AI249" s="128"/>
      <c r="AJ249" s="128"/>
      <c r="AK249" s="128"/>
      <c r="AL249" s="128"/>
      <c r="AM249" s="86"/>
    </row>
    <row r="250" spans="1:39" s="129" customFormat="1">
      <c r="A250" s="228">
        <v>44136</v>
      </c>
      <c r="B250" s="137">
        <f t="shared" si="41"/>
        <v>4</v>
      </c>
      <c r="C250" s="115" t="str">
        <f t="shared" si="42"/>
        <v>dec2020</v>
      </c>
      <c r="D250" s="115">
        <f t="shared" si="43"/>
        <v>44166</v>
      </c>
      <c r="E250" s="153"/>
      <c r="F250" s="154"/>
      <c r="G250" s="249"/>
      <c r="H250" s="175">
        <v>167.71358803219084</v>
      </c>
      <c r="I250" s="175">
        <v>477.3850013579613</v>
      </c>
      <c r="J250" s="175">
        <v>261.73164757771707</v>
      </c>
      <c r="K250" s="256"/>
      <c r="L250" s="175"/>
      <c r="M250" s="175"/>
      <c r="N250" s="175"/>
      <c r="O250" s="175"/>
      <c r="P250" s="175">
        <v>2510</v>
      </c>
      <c r="Q250" s="175">
        <v>4764</v>
      </c>
      <c r="R250" s="175">
        <v>1325</v>
      </c>
      <c r="S250" s="107">
        <v>278.75</v>
      </c>
      <c r="T250" s="225">
        <v>350</v>
      </c>
      <c r="W250" s="128"/>
      <c r="X250" s="128"/>
      <c r="Y250" s="128"/>
      <c r="Z250" s="128"/>
      <c r="AA250" s="128"/>
      <c r="AB250" s="128"/>
      <c r="AC250" s="128"/>
      <c r="AD250" s="128"/>
      <c r="AE250" s="128"/>
      <c r="AF250" s="128"/>
      <c r="AG250" s="128"/>
      <c r="AH250" s="128"/>
      <c r="AI250" s="128"/>
      <c r="AJ250" s="128"/>
      <c r="AK250" s="128"/>
      <c r="AL250" s="128"/>
      <c r="AM250" s="86"/>
    </row>
    <row r="251" spans="1:39" s="129" customFormat="1">
      <c r="A251" s="228">
        <v>44166</v>
      </c>
      <c r="B251" s="137">
        <f t="shared" si="41"/>
        <v>4</v>
      </c>
      <c r="C251" s="115" t="str">
        <f t="shared" si="42"/>
        <v>dec2020</v>
      </c>
      <c r="D251" s="115">
        <f t="shared" si="43"/>
        <v>44166</v>
      </c>
      <c r="E251" s="153"/>
      <c r="F251" s="154"/>
      <c r="G251" s="249"/>
      <c r="H251" s="175">
        <v>154.77069568036052</v>
      </c>
      <c r="I251" s="175">
        <v>531.90062557029569</v>
      </c>
      <c r="J251" s="175">
        <v>262.23950147960994</v>
      </c>
      <c r="K251" s="256"/>
      <c r="L251" s="175"/>
      <c r="M251" s="175"/>
      <c r="N251" s="175"/>
      <c r="O251" s="175"/>
      <c r="P251" s="175">
        <v>2488</v>
      </c>
      <c r="Q251" s="175">
        <v>4845</v>
      </c>
      <c r="R251" s="175">
        <v>1360</v>
      </c>
      <c r="S251" s="107">
        <v>281.5</v>
      </c>
      <c r="T251" s="225">
        <v>353</v>
      </c>
      <c r="W251" s="128"/>
      <c r="X251" s="128"/>
      <c r="Y251" s="128"/>
      <c r="Z251" s="128"/>
      <c r="AA251" s="128"/>
      <c r="AB251" s="128"/>
      <c r="AC251" s="128"/>
      <c r="AD251" s="128"/>
      <c r="AE251" s="128"/>
      <c r="AF251" s="128"/>
      <c r="AG251" s="128"/>
      <c r="AH251" s="128"/>
      <c r="AI251" s="128"/>
      <c r="AJ251" s="128"/>
      <c r="AK251" s="128"/>
      <c r="AL251" s="128"/>
      <c r="AM251" s="86"/>
    </row>
    <row r="252" spans="1:39" s="129" customFormat="1">
      <c r="A252" s="228">
        <v>44197</v>
      </c>
      <c r="B252" s="137">
        <f t="shared" si="41"/>
        <v>1</v>
      </c>
      <c r="C252" s="115" t="str">
        <f t="shared" si="42"/>
        <v>Mar2021</v>
      </c>
      <c r="D252" s="115">
        <f t="shared" si="43"/>
        <v>44256</v>
      </c>
      <c r="E252" s="153"/>
      <c r="F252" s="154"/>
      <c r="G252" s="249"/>
      <c r="H252" s="175">
        <v>161.38235913036127</v>
      </c>
      <c r="I252" s="175">
        <v>422.44106933733747</v>
      </c>
      <c r="J252" s="175">
        <v>261.23990595947043</v>
      </c>
      <c r="K252" s="256"/>
      <c r="L252" s="175"/>
      <c r="M252" s="175"/>
      <c r="N252" s="175"/>
      <c r="O252" s="175"/>
      <c r="P252" s="175">
        <v>2475</v>
      </c>
      <c r="Q252" s="175">
        <v>4758</v>
      </c>
      <c r="R252" s="175">
        <v>1346</v>
      </c>
      <c r="S252" s="107">
        <v>284.25</v>
      </c>
      <c r="T252" s="225">
        <v>352</v>
      </c>
      <c r="W252" s="128"/>
      <c r="X252" s="128"/>
      <c r="Y252" s="128"/>
      <c r="Z252" s="128"/>
      <c r="AA252" s="128"/>
      <c r="AB252" s="128"/>
      <c r="AC252" s="128"/>
      <c r="AD252" s="128"/>
      <c r="AE252" s="128"/>
      <c r="AF252" s="128"/>
      <c r="AG252" s="128"/>
      <c r="AH252" s="128"/>
      <c r="AI252" s="128"/>
      <c r="AJ252" s="128"/>
      <c r="AK252" s="128"/>
      <c r="AL252" s="128"/>
      <c r="AM252" s="86"/>
    </row>
    <row r="253" spans="1:39" s="129" customFormat="1">
      <c r="A253" s="228">
        <v>44228</v>
      </c>
      <c r="B253" s="137">
        <f t="shared" si="41"/>
        <v>1</v>
      </c>
      <c r="C253" s="115" t="str">
        <f t="shared" si="42"/>
        <v>Mar2021</v>
      </c>
      <c r="D253" s="115">
        <f t="shared" si="43"/>
        <v>44256</v>
      </c>
      <c r="E253" s="153"/>
      <c r="F253" s="154"/>
      <c r="G253" s="249"/>
      <c r="H253" s="175">
        <v>165.37005210403572</v>
      </c>
      <c r="I253" s="175">
        <v>456.04652832882329</v>
      </c>
      <c r="J253" s="175">
        <v>257.61164155331539</v>
      </c>
      <c r="K253" s="256"/>
      <c r="L253" s="175"/>
      <c r="M253" s="175"/>
      <c r="N253" s="175"/>
      <c r="O253" s="175"/>
      <c r="P253" s="175">
        <v>2482</v>
      </c>
      <c r="Q253" s="175">
        <v>4773</v>
      </c>
      <c r="R253" s="175">
        <v>1386</v>
      </c>
      <c r="S253" s="107">
        <v>287</v>
      </c>
      <c r="T253" s="225">
        <v>353</v>
      </c>
      <c r="W253" s="128"/>
      <c r="X253" s="128"/>
      <c r="Y253" s="128"/>
      <c r="Z253" s="128"/>
      <c r="AA253" s="128"/>
      <c r="AB253" s="128"/>
      <c r="AC253" s="128"/>
      <c r="AD253" s="128"/>
      <c r="AE253" s="128"/>
      <c r="AF253" s="128"/>
      <c r="AG253" s="128"/>
      <c r="AH253" s="128"/>
      <c r="AI253" s="128"/>
      <c r="AJ253" s="128"/>
      <c r="AK253" s="128"/>
      <c r="AL253" s="128"/>
      <c r="AM253" s="86"/>
    </row>
    <row r="254" spans="1:39" s="129" customFormat="1">
      <c r="A254" s="228">
        <v>44256</v>
      </c>
      <c r="B254" s="137">
        <f t="shared" si="41"/>
        <v>1</v>
      </c>
      <c r="C254" s="115" t="str">
        <f t="shared" si="42"/>
        <v>Mar2021</v>
      </c>
      <c r="D254" s="115">
        <f t="shared" si="43"/>
        <v>44256</v>
      </c>
      <c r="E254" s="153"/>
      <c r="F254" s="154"/>
      <c r="G254" s="249"/>
      <c r="H254" s="175">
        <v>171.70907750877359</v>
      </c>
      <c r="I254" s="175">
        <v>480.83318028635227</v>
      </c>
      <c r="J254" s="175">
        <v>277.26215300447069</v>
      </c>
      <c r="K254" s="256"/>
      <c r="L254" s="175"/>
      <c r="M254" s="175"/>
      <c r="N254" s="175"/>
      <c r="O254" s="175"/>
      <c r="P254" s="175">
        <v>2494</v>
      </c>
      <c r="Q254" s="175">
        <v>4803</v>
      </c>
      <c r="R254" s="175">
        <v>1415</v>
      </c>
      <c r="S254" s="107">
        <v>289.75</v>
      </c>
      <c r="T254" s="225">
        <v>355</v>
      </c>
      <c r="W254" s="128"/>
      <c r="X254" s="128"/>
      <c r="Y254" s="128"/>
      <c r="Z254" s="128"/>
      <c r="AA254" s="128"/>
      <c r="AB254" s="128"/>
      <c r="AC254" s="128"/>
      <c r="AD254" s="128"/>
      <c r="AE254" s="128"/>
      <c r="AF254" s="128"/>
      <c r="AG254" s="128"/>
      <c r="AH254" s="128"/>
      <c r="AI254" s="128"/>
      <c r="AJ254" s="128"/>
      <c r="AK254" s="128"/>
      <c r="AL254" s="128"/>
      <c r="AM254" s="86"/>
    </row>
    <row r="255" spans="1:39" s="129" customFormat="1">
      <c r="A255" s="228">
        <v>44287</v>
      </c>
      <c r="B255" s="137">
        <f t="shared" si="41"/>
        <v>2</v>
      </c>
      <c r="C255" s="115" t="str">
        <f t="shared" si="42"/>
        <v>June2021</v>
      </c>
      <c r="D255" s="115">
        <f t="shared" si="43"/>
        <v>44348</v>
      </c>
      <c r="E255" s="153"/>
      <c r="F255" s="154"/>
      <c r="G255" s="249"/>
      <c r="H255" s="175">
        <v>163.95549082720464</v>
      </c>
      <c r="I255" s="175">
        <v>478.34140612195392</v>
      </c>
      <c r="J255" s="175">
        <v>249.16744559701476</v>
      </c>
      <c r="K255" s="256"/>
      <c r="L255" s="175"/>
      <c r="M255" s="175"/>
      <c r="N255" s="175"/>
      <c r="O255" s="175"/>
      <c r="P255" s="175">
        <v>2500</v>
      </c>
      <c r="Q255" s="175">
        <v>4792</v>
      </c>
      <c r="R255" s="175">
        <v>1421</v>
      </c>
      <c r="S255" s="107">
        <v>290.5</v>
      </c>
      <c r="T255" s="225">
        <v>348</v>
      </c>
      <c r="W255" s="128"/>
      <c r="X255" s="128"/>
      <c r="Y255" s="128"/>
      <c r="Z255" s="128"/>
      <c r="AA255" s="128"/>
      <c r="AB255" s="128"/>
      <c r="AC255" s="128"/>
      <c r="AD255" s="128"/>
      <c r="AE255" s="128"/>
      <c r="AF255" s="128"/>
      <c r="AG255" s="128"/>
      <c r="AH255" s="128"/>
      <c r="AI255" s="128"/>
      <c r="AJ255" s="128"/>
      <c r="AK255" s="128"/>
      <c r="AL255" s="128"/>
      <c r="AM255" s="86"/>
    </row>
    <row r="256" spans="1:39" s="129" customFormat="1">
      <c r="A256" s="228">
        <v>44317</v>
      </c>
      <c r="B256" s="137">
        <f t="shared" si="41"/>
        <v>2</v>
      </c>
      <c r="C256" s="115" t="str">
        <f t="shared" si="42"/>
        <v>June2021</v>
      </c>
      <c r="D256" s="115">
        <f t="shared" si="43"/>
        <v>44348</v>
      </c>
      <c r="E256" s="153"/>
      <c r="F256" s="154"/>
      <c r="G256" s="249"/>
      <c r="H256" s="175">
        <v>161.75451412034315</v>
      </c>
      <c r="I256" s="175">
        <v>471.31053024764276</v>
      </c>
      <c r="J256" s="175">
        <v>253.75221630983762</v>
      </c>
      <c r="K256" s="256"/>
      <c r="L256" s="175"/>
      <c r="M256" s="175"/>
      <c r="N256" s="175"/>
      <c r="O256" s="175"/>
      <c r="P256" s="175">
        <v>2483</v>
      </c>
      <c r="Q256" s="175">
        <v>4773</v>
      </c>
      <c r="R256" s="175">
        <v>1417</v>
      </c>
      <c r="S256" s="107">
        <v>294.25</v>
      </c>
      <c r="T256" s="225">
        <v>350</v>
      </c>
      <c r="W256" s="128"/>
      <c r="X256" s="128"/>
      <c r="Y256" s="128"/>
      <c r="Z256" s="128"/>
      <c r="AA256" s="128"/>
      <c r="AB256" s="128"/>
      <c r="AC256" s="128"/>
      <c r="AD256" s="128"/>
      <c r="AE256" s="128"/>
      <c r="AF256" s="128"/>
      <c r="AG256" s="128"/>
      <c r="AH256" s="128"/>
      <c r="AI256" s="128"/>
      <c r="AJ256" s="128"/>
      <c r="AK256" s="128"/>
      <c r="AL256" s="128"/>
      <c r="AM256" s="86"/>
    </row>
    <row r="257" spans="1:39" s="129" customFormat="1">
      <c r="A257" s="228">
        <v>44348</v>
      </c>
      <c r="B257" s="137">
        <f t="shared" si="41"/>
        <v>2</v>
      </c>
      <c r="C257" s="115" t="str">
        <f t="shared" si="42"/>
        <v>June2021</v>
      </c>
      <c r="D257" s="115">
        <f t="shared" si="43"/>
        <v>44348</v>
      </c>
      <c r="E257" s="153"/>
      <c r="F257" s="154"/>
      <c r="G257" s="249"/>
      <c r="H257" s="175">
        <v>160.59733236081689</v>
      </c>
      <c r="I257" s="175">
        <v>492.50088437113044</v>
      </c>
      <c r="J257" s="175">
        <v>231.76858541322301</v>
      </c>
      <c r="K257" s="256"/>
      <c r="L257" s="175"/>
      <c r="M257" s="175"/>
      <c r="N257" s="175"/>
      <c r="O257" s="175"/>
      <c r="P257" s="175">
        <v>2475</v>
      </c>
      <c r="Q257" s="175">
        <v>4785</v>
      </c>
      <c r="R257" s="175">
        <v>1396</v>
      </c>
      <c r="S257" s="107">
        <v>297</v>
      </c>
      <c r="T257" s="225">
        <v>350</v>
      </c>
      <c r="W257" s="128"/>
      <c r="X257" s="128"/>
      <c r="Y257" s="128"/>
      <c r="Z257" s="128"/>
      <c r="AA257" s="128"/>
      <c r="AB257" s="128"/>
      <c r="AC257" s="128"/>
      <c r="AD257" s="128"/>
      <c r="AE257" s="128"/>
      <c r="AF257" s="128"/>
      <c r="AG257" s="128"/>
      <c r="AH257" s="128"/>
      <c r="AI257" s="128"/>
      <c r="AJ257" s="128"/>
      <c r="AK257" s="128"/>
      <c r="AL257" s="128"/>
      <c r="AM257" s="86"/>
    </row>
    <row r="258" spans="1:39" s="129" customFormat="1">
      <c r="A258" s="228">
        <v>44378</v>
      </c>
      <c r="B258" s="137">
        <f t="shared" si="41"/>
        <v>3</v>
      </c>
      <c r="C258" s="115" t="str">
        <f t="shared" si="42"/>
        <v>Sep2021</v>
      </c>
      <c r="D258" s="115">
        <f t="shared" si="43"/>
        <v>44440</v>
      </c>
      <c r="E258" s="153"/>
      <c r="F258" s="154"/>
      <c r="G258" s="249"/>
      <c r="H258" s="175">
        <v>173.84708012708293</v>
      </c>
      <c r="I258" s="175">
        <v>494.05764521646807</v>
      </c>
      <c r="J258" s="175">
        <v>245.43072033647792</v>
      </c>
      <c r="K258" s="256"/>
      <c r="L258" s="175"/>
      <c r="M258" s="175"/>
      <c r="N258" s="175"/>
      <c r="O258" s="175"/>
      <c r="P258" s="175">
        <v>2478</v>
      </c>
      <c r="Q258" s="175">
        <v>4784</v>
      </c>
      <c r="R258" s="175">
        <v>1377</v>
      </c>
      <c r="S258" s="107">
        <v>299.75</v>
      </c>
      <c r="T258" s="225">
        <v>353</v>
      </c>
      <c r="W258" s="128"/>
      <c r="X258" s="128"/>
      <c r="Y258" s="128"/>
      <c r="Z258" s="128"/>
      <c r="AA258" s="128"/>
      <c r="AB258" s="128"/>
      <c r="AC258" s="128"/>
      <c r="AD258" s="128"/>
      <c r="AE258" s="128"/>
      <c r="AF258" s="128"/>
      <c r="AG258" s="128"/>
      <c r="AH258" s="128"/>
      <c r="AI258" s="128"/>
      <c r="AJ258" s="128"/>
      <c r="AK258" s="128"/>
      <c r="AL258" s="128"/>
      <c r="AM258" s="86"/>
    </row>
    <row r="259" spans="1:39" s="129" customFormat="1">
      <c r="A259" s="228">
        <v>44409</v>
      </c>
      <c r="B259" s="137">
        <f t="shared" si="41"/>
        <v>3</v>
      </c>
      <c r="C259" s="115" t="str">
        <f t="shared" si="42"/>
        <v>Sep2021</v>
      </c>
      <c r="D259" s="115">
        <f t="shared" si="43"/>
        <v>44440</v>
      </c>
      <c r="E259" s="153"/>
      <c r="F259" s="154"/>
      <c r="G259" s="249"/>
      <c r="H259" s="175">
        <v>170.38676252910358</v>
      </c>
      <c r="I259" s="175">
        <v>501.51414148909635</v>
      </c>
      <c r="J259" s="175">
        <v>246.34805322552145</v>
      </c>
      <c r="K259" s="256"/>
      <c r="L259" s="175"/>
      <c r="M259" s="175"/>
      <c r="N259" s="175"/>
      <c r="O259" s="175"/>
      <c r="P259" s="175">
        <v>2480</v>
      </c>
      <c r="Q259" s="175">
        <v>4806</v>
      </c>
      <c r="R259" s="175">
        <v>1352</v>
      </c>
      <c r="S259" s="107">
        <v>302.5</v>
      </c>
      <c r="T259" s="225">
        <v>355</v>
      </c>
      <c r="W259" s="128"/>
      <c r="X259" s="128"/>
      <c r="Y259" s="128"/>
      <c r="Z259" s="128"/>
      <c r="AA259" s="128"/>
      <c r="AB259" s="128"/>
      <c r="AC259" s="128"/>
      <c r="AD259" s="128"/>
      <c r="AE259" s="128"/>
      <c r="AF259" s="128"/>
      <c r="AG259" s="128"/>
      <c r="AH259" s="128"/>
      <c r="AI259" s="128"/>
      <c r="AJ259" s="128"/>
      <c r="AK259" s="128"/>
      <c r="AL259" s="128"/>
      <c r="AM259" s="86"/>
    </row>
    <row r="260" spans="1:39" s="129" customFormat="1">
      <c r="A260" s="228">
        <v>44440</v>
      </c>
      <c r="B260" s="137">
        <f t="shared" si="41"/>
        <v>3</v>
      </c>
      <c r="C260" s="115" t="str">
        <f t="shared" si="42"/>
        <v>Sep2021</v>
      </c>
      <c r="D260" s="115">
        <f t="shared" si="43"/>
        <v>44440</v>
      </c>
      <c r="E260" s="153"/>
      <c r="F260" s="154"/>
      <c r="G260" s="249"/>
      <c r="H260" s="175">
        <v>166.39123590418694</v>
      </c>
      <c r="I260" s="175">
        <v>481.748355871017</v>
      </c>
      <c r="J260" s="175">
        <v>244.75055505481765</v>
      </c>
      <c r="K260" s="256"/>
      <c r="L260" s="175"/>
      <c r="M260" s="175"/>
      <c r="N260" s="175"/>
      <c r="O260" s="175"/>
      <c r="P260" s="175">
        <v>2480</v>
      </c>
      <c r="Q260" s="175">
        <v>4890</v>
      </c>
      <c r="R260" s="175">
        <v>1347</v>
      </c>
      <c r="S260" s="107">
        <v>306.25</v>
      </c>
      <c r="T260" s="225">
        <v>355</v>
      </c>
      <c r="W260" s="128"/>
      <c r="X260" s="128"/>
      <c r="Y260" s="128"/>
      <c r="Z260" s="128"/>
      <c r="AA260" s="128"/>
      <c r="AB260" s="128"/>
      <c r="AC260" s="128"/>
      <c r="AD260" s="128"/>
      <c r="AE260" s="128"/>
      <c r="AF260" s="128"/>
      <c r="AG260" s="128"/>
      <c r="AH260" s="128"/>
      <c r="AI260" s="128"/>
      <c r="AJ260" s="128"/>
      <c r="AK260" s="128"/>
      <c r="AL260" s="128"/>
      <c r="AM260" s="86"/>
    </row>
    <row r="261" spans="1:39" s="129" customFormat="1">
      <c r="A261" s="228">
        <v>44470</v>
      </c>
      <c r="B261" s="137">
        <f t="shared" ref="B261:B305" si="44">MONTH(MONTH(A261)&amp;0)</f>
        <v>4</v>
      </c>
      <c r="C261" s="115" t="str">
        <f t="shared" ref="C261:C305" si="45">IF(B261=4,"dec",IF(B261=1,"Mar", IF(B261=2,"June",IF(B261=3,"Sep",""))))&amp;YEAR(A261)</f>
        <v>dec2021</v>
      </c>
      <c r="D261" s="115">
        <f t="shared" ref="D261:D305" si="46">DATEVALUE(C261)</f>
        <v>44531</v>
      </c>
      <c r="E261" s="153"/>
      <c r="F261" s="154"/>
      <c r="G261" s="249"/>
      <c r="H261" s="175">
        <v>173.2731110743421</v>
      </c>
      <c r="I261" s="175">
        <v>481.25979369660263</v>
      </c>
      <c r="J261" s="175">
        <v>247.7865452012131</v>
      </c>
      <c r="K261" s="256"/>
      <c r="L261" s="175"/>
      <c r="M261" s="175"/>
      <c r="N261" s="175"/>
      <c r="O261" s="175"/>
      <c r="P261" s="175">
        <v>2477</v>
      </c>
      <c r="Q261" s="175">
        <v>4764</v>
      </c>
      <c r="R261" s="175">
        <v>1322</v>
      </c>
      <c r="S261" s="107">
        <v>309</v>
      </c>
      <c r="T261" s="225">
        <v>357</v>
      </c>
      <c r="W261" s="128"/>
      <c r="X261" s="128"/>
      <c r="Y261" s="128"/>
      <c r="Z261" s="128"/>
      <c r="AA261" s="128"/>
      <c r="AB261" s="128"/>
      <c r="AC261" s="128"/>
      <c r="AD261" s="128"/>
      <c r="AE261" s="128"/>
      <c r="AF261" s="128"/>
      <c r="AG261" s="128"/>
      <c r="AH261" s="128"/>
      <c r="AI261" s="128"/>
      <c r="AJ261" s="128"/>
      <c r="AK261" s="128"/>
      <c r="AL261" s="128"/>
      <c r="AM261" s="86"/>
    </row>
    <row r="262" spans="1:39" s="129" customFormat="1">
      <c r="A262" s="228">
        <v>44501</v>
      </c>
      <c r="B262" s="137">
        <f t="shared" si="44"/>
        <v>4</v>
      </c>
      <c r="C262" s="115" t="str">
        <f t="shared" si="45"/>
        <v>dec2021</v>
      </c>
      <c r="D262" s="115">
        <f t="shared" si="46"/>
        <v>44531</v>
      </c>
      <c r="E262" s="153"/>
      <c r="F262" s="154"/>
      <c r="G262" s="249"/>
      <c r="H262" s="175">
        <v>165.76659374905418</v>
      </c>
      <c r="I262" s="175">
        <v>477.74914896272116</v>
      </c>
      <c r="J262" s="175">
        <v>263.22292958987089</v>
      </c>
      <c r="K262" s="256"/>
      <c r="L262" s="175"/>
      <c r="M262" s="175"/>
      <c r="N262" s="175"/>
      <c r="O262" s="175"/>
      <c r="P262" s="175">
        <v>2475</v>
      </c>
      <c r="Q262" s="175">
        <v>4815</v>
      </c>
      <c r="R262" s="175">
        <v>1333</v>
      </c>
      <c r="S262" s="107">
        <v>312.75</v>
      </c>
      <c r="T262" s="225">
        <v>360</v>
      </c>
      <c r="W262" s="128"/>
      <c r="X262" s="128"/>
      <c r="Y262" s="128"/>
      <c r="Z262" s="128"/>
      <c r="AA262" s="128"/>
      <c r="AB262" s="128"/>
      <c r="AC262" s="128"/>
      <c r="AD262" s="128"/>
      <c r="AE262" s="128"/>
      <c r="AF262" s="128"/>
      <c r="AG262" s="128"/>
      <c r="AH262" s="128"/>
      <c r="AI262" s="128"/>
      <c r="AJ262" s="128"/>
      <c r="AK262" s="128"/>
      <c r="AL262" s="128"/>
      <c r="AM262" s="86"/>
    </row>
    <row r="263" spans="1:39" s="129" customFormat="1">
      <c r="A263" s="228">
        <v>44531</v>
      </c>
      <c r="B263" s="137">
        <f t="shared" si="44"/>
        <v>4</v>
      </c>
      <c r="C263" s="115" t="str">
        <f t="shared" si="45"/>
        <v>dec2021</v>
      </c>
      <c r="D263" s="115">
        <f t="shared" si="46"/>
        <v>44531</v>
      </c>
      <c r="E263" s="153"/>
      <c r="F263" s="154"/>
      <c r="G263" s="249"/>
      <c r="H263" s="175">
        <v>154.39682713767397</v>
      </c>
      <c r="I263" s="175">
        <v>531.28969750035117</v>
      </c>
      <c r="J263" s="175">
        <v>263.65450691622442</v>
      </c>
      <c r="K263" s="256"/>
      <c r="L263" s="175"/>
      <c r="M263" s="175"/>
      <c r="N263" s="175"/>
      <c r="O263" s="175"/>
      <c r="P263" s="175">
        <v>2457</v>
      </c>
      <c r="Q263" s="175">
        <v>4875</v>
      </c>
      <c r="R263" s="175">
        <v>1369</v>
      </c>
      <c r="S263" s="107">
        <v>315.5</v>
      </c>
      <c r="T263" s="225">
        <v>363</v>
      </c>
      <c r="W263" s="128"/>
      <c r="X263" s="128"/>
      <c r="Y263" s="128"/>
      <c r="Z263" s="128"/>
      <c r="AA263" s="128"/>
      <c r="AB263" s="128"/>
      <c r="AC263" s="128"/>
      <c r="AD263" s="128"/>
      <c r="AE263" s="128"/>
      <c r="AF263" s="128"/>
      <c r="AG263" s="128"/>
      <c r="AH263" s="128"/>
      <c r="AI263" s="128"/>
      <c r="AJ263" s="128"/>
      <c r="AK263" s="128"/>
      <c r="AL263" s="128"/>
      <c r="AM263" s="86"/>
    </row>
    <row r="264" spans="1:39" s="129" customFormat="1">
      <c r="A264" s="228">
        <v>44562</v>
      </c>
      <c r="B264" s="137">
        <f t="shared" si="44"/>
        <v>1</v>
      </c>
      <c r="C264" s="115" t="str">
        <f t="shared" si="45"/>
        <v>Mar2022</v>
      </c>
      <c r="D264" s="115">
        <f t="shared" si="46"/>
        <v>44621</v>
      </c>
      <c r="E264" s="153"/>
      <c r="F264" s="154"/>
      <c r="G264" s="249"/>
      <c r="H264" s="175">
        <v>160.93152856118593</v>
      </c>
      <c r="I264" s="175">
        <v>423.67802228509674</v>
      </c>
      <c r="J264" s="175">
        <v>262.54778158460709</v>
      </c>
      <c r="K264" s="256"/>
      <c r="L264" s="175"/>
      <c r="M264" s="175"/>
      <c r="N264" s="175"/>
      <c r="O264" s="175"/>
      <c r="P264" s="175">
        <v>2444</v>
      </c>
      <c r="Q264" s="175">
        <v>4786</v>
      </c>
      <c r="R264" s="175">
        <v>1353</v>
      </c>
      <c r="S264" s="107">
        <v>313.25</v>
      </c>
      <c r="T264" s="225">
        <v>367</v>
      </c>
      <c r="W264" s="128"/>
      <c r="X264" s="128"/>
      <c r="Y264" s="128"/>
      <c r="Z264" s="128"/>
      <c r="AA264" s="128"/>
      <c r="AB264" s="128"/>
      <c r="AC264" s="128"/>
      <c r="AD264" s="128"/>
      <c r="AE264" s="128"/>
      <c r="AF264" s="128"/>
      <c r="AG264" s="128"/>
      <c r="AH264" s="128"/>
      <c r="AI264" s="128"/>
      <c r="AJ264" s="128"/>
      <c r="AK264" s="128"/>
      <c r="AL264" s="128"/>
      <c r="AM264" s="86"/>
    </row>
    <row r="265" spans="1:39" s="129" customFormat="1">
      <c r="A265" s="228">
        <v>44593</v>
      </c>
      <c r="B265" s="137">
        <f t="shared" si="44"/>
        <v>1</v>
      </c>
      <c r="C265" s="115" t="str">
        <f t="shared" si="45"/>
        <v>Mar2022</v>
      </c>
      <c r="D265" s="115">
        <f t="shared" si="46"/>
        <v>44621</v>
      </c>
      <c r="E265" s="153"/>
      <c r="F265" s="154"/>
      <c r="G265" s="249"/>
      <c r="H265" s="175">
        <v>164.92263863641671</v>
      </c>
      <c r="I265" s="175">
        <v>459.20733355615437</v>
      </c>
      <c r="J265" s="175">
        <v>259.6948991319544</v>
      </c>
      <c r="K265" s="256"/>
      <c r="L265" s="175"/>
      <c r="M265" s="175"/>
      <c r="N265" s="175"/>
      <c r="O265" s="175"/>
      <c r="P265" s="175">
        <v>2454</v>
      </c>
      <c r="Q265" s="175">
        <v>4799</v>
      </c>
      <c r="R265" s="175">
        <v>1395</v>
      </c>
      <c r="S265" s="107">
        <v>313</v>
      </c>
      <c r="T265" s="225">
        <v>367</v>
      </c>
      <c r="W265" s="128"/>
      <c r="X265" s="128"/>
      <c r="Y265" s="128"/>
      <c r="Z265" s="128"/>
      <c r="AA265" s="128"/>
      <c r="AB265" s="128"/>
      <c r="AC265" s="128"/>
      <c r="AD265" s="128"/>
      <c r="AE265" s="128"/>
      <c r="AF265" s="128"/>
      <c r="AG265" s="128"/>
      <c r="AH265" s="128"/>
      <c r="AI265" s="128"/>
      <c r="AJ265" s="128"/>
      <c r="AK265" s="128"/>
      <c r="AL265" s="128"/>
      <c r="AM265" s="86"/>
    </row>
    <row r="266" spans="1:39" s="129" customFormat="1">
      <c r="A266" s="228">
        <v>44621</v>
      </c>
      <c r="B266" s="137">
        <f t="shared" si="44"/>
        <v>1</v>
      </c>
      <c r="C266" s="115" t="str">
        <f t="shared" si="45"/>
        <v>Mar2022</v>
      </c>
      <c r="D266" s="115">
        <f t="shared" si="46"/>
        <v>44621</v>
      </c>
      <c r="E266" s="153"/>
      <c r="F266" s="154"/>
      <c r="G266" s="249"/>
      <c r="H266" s="175">
        <v>172.36401344310727</v>
      </c>
      <c r="I266" s="175">
        <v>484.58989335778648</v>
      </c>
      <c r="J266" s="175">
        <v>279.27008832981278</v>
      </c>
      <c r="K266" s="256"/>
      <c r="L266" s="175"/>
      <c r="M266" s="175"/>
      <c r="N266" s="175"/>
      <c r="O266" s="175"/>
      <c r="P266" s="175">
        <v>2471</v>
      </c>
      <c r="Q266" s="175">
        <v>4828</v>
      </c>
      <c r="R266" s="175">
        <v>1424</v>
      </c>
      <c r="S266" s="107">
        <v>313.75</v>
      </c>
      <c r="T266" s="225">
        <v>365</v>
      </c>
      <c r="W266" s="128"/>
      <c r="X266" s="128"/>
      <c r="Y266" s="128"/>
      <c r="Z266" s="128"/>
      <c r="AA266" s="128"/>
      <c r="AB266" s="128"/>
      <c r="AC266" s="128"/>
      <c r="AD266" s="128"/>
      <c r="AE266" s="128"/>
      <c r="AF266" s="128"/>
      <c r="AG266" s="128"/>
      <c r="AH266" s="128"/>
      <c r="AI266" s="128"/>
      <c r="AJ266" s="128"/>
      <c r="AK266" s="128"/>
      <c r="AL266" s="128"/>
      <c r="AM266" s="86"/>
    </row>
    <row r="267" spans="1:39" s="129" customFormat="1">
      <c r="A267" s="228">
        <v>44652</v>
      </c>
      <c r="B267" s="137">
        <f t="shared" si="44"/>
        <v>2</v>
      </c>
      <c r="C267" s="115" t="str">
        <f t="shared" si="45"/>
        <v>June2022</v>
      </c>
      <c r="D267" s="115">
        <f t="shared" si="46"/>
        <v>44713</v>
      </c>
      <c r="E267" s="153"/>
      <c r="F267" s="154"/>
      <c r="G267" s="249"/>
      <c r="H267" s="175">
        <v>165.47450486141207</v>
      </c>
      <c r="I267" s="175">
        <v>482.88228798652358</v>
      </c>
      <c r="J267" s="175">
        <v>250.382430557173</v>
      </c>
      <c r="K267" s="256"/>
      <c r="L267" s="175"/>
      <c r="M267" s="175"/>
      <c r="N267" s="175"/>
      <c r="O267" s="175"/>
      <c r="P267" s="175">
        <v>2479</v>
      </c>
      <c r="Q267" s="175">
        <v>4819</v>
      </c>
      <c r="R267" s="175">
        <v>1430</v>
      </c>
      <c r="S267" s="107">
        <v>314.5</v>
      </c>
      <c r="T267" s="225">
        <v>367</v>
      </c>
      <c r="W267" s="128"/>
      <c r="X267" s="128"/>
      <c r="Y267" s="128"/>
      <c r="Z267" s="128"/>
      <c r="AA267" s="128"/>
      <c r="AB267" s="128"/>
      <c r="AC267" s="128"/>
      <c r="AD267" s="128"/>
      <c r="AE267" s="128"/>
      <c r="AF267" s="128"/>
      <c r="AG267" s="128"/>
      <c r="AH267" s="128"/>
      <c r="AI267" s="128"/>
      <c r="AJ267" s="128"/>
      <c r="AK267" s="128"/>
      <c r="AL267" s="128"/>
      <c r="AM267" s="86"/>
    </row>
    <row r="268" spans="1:39" s="129" customFormat="1">
      <c r="A268" s="228">
        <v>44682</v>
      </c>
      <c r="B268" s="137">
        <f t="shared" si="44"/>
        <v>2</v>
      </c>
      <c r="C268" s="115" t="str">
        <f t="shared" si="45"/>
        <v>June2022</v>
      </c>
      <c r="D268" s="115">
        <f t="shared" si="46"/>
        <v>44713</v>
      </c>
      <c r="E268" s="153"/>
      <c r="F268" s="154"/>
      <c r="G268" s="249"/>
      <c r="H268" s="175">
        <v>163.22919799969114</v>
      </c>
      <c r="I268" s="175">
        <v>475.25441255772046</v>
      </c>
      <c r="J268" s="175">
        <v>255.84519595854752</v>
      </c>
      <c r="K268" s="256"/>
      <c r="L268" s="175"/>
      <c r="M268" s="175"/>
      <c r="N268" s="175"/>
      <c r="O268" s="175"/>
      <c r="P268" s="175">
        <v>2461</v>
      </c>
      <c r="Q268" s="175">
        <v>4799</v>
      </c>
      <c r="R268" s="175">
        <v>1427</v>
      </c>
      <c r="S268" s="107">
        <v>316.25</v>
      </c>
      <c r="T268" s="225">
        <v>370</v>
      </c>
      <c r="W268" s="128"/>
      <c r="X268" s="128"/>
      <c r="Y268" s="128"/>
      <c r="Z268" s="128"/>
      <c r="AA268" s="128"/>
      <c r="AB268" s="128"/>
      <c r="AC268" s="128"/>
      <c r="AD268" s="128"/>
      <c r="AE268" s="128"/>
      <c r="AF268" s="128"/>
      <c r="AG268" s="128"/>
      <c r="AH268" s="128"/>
      <c r="AI268" s="128"/>
      <c r="AJ268" s="128"/>
      <c r="AK268" s="128"/>
      <c r="AL268" s="128"/>
      <c r="AM268" s="86"/>
    </row>
    <row r="269" spans="1:39" s="129" customFormat="1">
      <c r="A269" s="229">
        <v>44713</v>
      </c>
      <c r="B269" s="137">
        <f t="shared" si="44"/>
        <v>2</v>
      </c>
      <c r="C269" s="115" t="str">
        <f t="shared" si="45"/>
        <v>June2022</v>
      </c>
      <c r="D269" s="160">
        <f t="shared" si="46"/>
        <v>44713</v>
      </c>
      <c r="E269" s="153"/>
      <c r="F269" s="154"/>
      <c r="G269" s="249"/>
      <c r="H269" s="175">
        <v>163.57293897762798</v>
      </c>
      <c r="I269" s="175">
        <v>496.87440013120579</v>
      </c>
      <c r="J269" s="175">
        <v>233.82881867832228</v>
      </c>
      <c r="K269" s="256"/>
      <c r="L269" s="175"/>
      <c r="M269" s="175"/>
      <c r="N269" s="175"/>
      <c r="O269" s="175"/>
      <c r="P269" s="175">
        <v>2459</v>
      </c>
      <c r="Q269" s="175">
        <v>4811</v>
      </c>
      <c r="R269" s="175">
        <v>1406</v>
      </c>
      <c r="S269" s="107">
        <v>319</v>
      </c>
      <c r="T269" s="225">
        <v>372</v>
      </c>
      <c r="W269" s="128"/>
      <c r="X269" s="128"/>
      <c r="Y269" s="128"/>
      <c r="Z269" s="128"/>
      <c r="AA269" s="128"/>
      <c r="AB269" s="128"/>
      <c r="AC269" s="128"/>
      <c r="AD269" s="128"/>
      <c r="AE269" s="128"/>
      <c r="AF269" s="128"/>
      <c r="AG269" s="128"/>
      <c r="AH269" s="128"/>
      <c r="AI269" s="128"/>
      <c r="AJ269" s="128"/>
      <c r="AK269" s="128"/>
      <c r="AL269" s="128"/>
      <c r="AM269" s="86"/>
    </row>
    <row r="270" spans="1:39" s="129" customFormat="1">
      <c r="A270" s="229">
        <v>44743</v>
      </c>
      <c r="B270" s="137">
        <f t="shared" si="44"/>
        <v>3</v>
      </c>
      <c r="C270" s="115" t="str">
        <f t="shared" si="45"/>
        <v>Sep2022</v>
      </c>
      <c r="D270" s="160">
        <f t="shared" si="46"/>
        <v>44805</v>
      </c>
      <c r="E270" s="153"/>
      <c r="F270" s="154"/>
      <c r="G270" s="249"/>
      <c r="H270" s="175">
        <v>175.57556995239119</v>
      </c>
      <c r="I270" s="175">
        <v>500.2812119658094</v>
      </c>
      <c r="J270" s="175">
        <v>247.50093876639681</v>
      </c>
      <c r="K270" s="256"/>
      <c r="L270" s="175"/>
      <c r="M270" s="175"/>
      <c r="N270" s="175"/>
      <c r="O270" s="175"/>
      <c r="P270" s="175">
        <v>2466</v>
      </c>
      <c r="Q270" s="175">
        <v>4813</v>
      </c>
      <c r="R270" s="175">
        <v>1387</v>
      </c>
      <c r="S270" s="107">
        <v>320.75</v>
      </c>
      <c r="T270" s="225">
        <v>371</v>
      </c>
      <c r="W270" s="128"/>
      <c r="X270" s="128"/>
      <c r="Y270" s="128"/>
      <c r="Z270" s="128"/>
      <c r="AA270" s="128"/>
      <c r="AB270" s="128"/>
      <c r="AC270" s="128"/>
      <c r="AD270" s="128"/>
      <c r="AE270" s="128"/>
      <c r="AF270" s="128"/>
      <c r="AG270" s="128"/>
      <c r="AH270" s="128"/>
      <c r="AI270" s="128"/>
      <c r="AJ270" s="128"/>
      <c r="AK270" s="128"/>
      <c r="AL270" s="128"/>
      <c r="AM270" s="86"/>
    </row>
    <row r="271" spans="1:39" s="129" customFormat="1">
      <c r="A271" s="229">
        <v>44774</v>
      </c>
      <c r="B271" s="137">
        <f t="shared" si="44"/>
        <v>3</v>
      </c>
      <c r="C271" s="115" t="str">
        <f t="shared" si="45"/>
        <v>Sep2022</v>
      </c>
      <c r="D271" s="160">
        <f t="shared" si="46"/>
        <v>44805</v>
      </c>
      <c r="E271" s="153"/>
      <c r="F271" s="154"/>
      <c r="G271" s="249"/>
      <c r="H271" s="175">
        <v>169.77203500422331</v>
      </c>
      <c r="I271" s="175">
        <v>507.60470770202159</v>
      </c>
      <c r="J271" s="175">
        <v>248.20045125292569</v>
      </c>
      <c r="K271" s="256"/>
      <c r="L271" s="175"/>
      <c r="M271" s="175"/>
      <c r="N271" s="175"/>
      <c r="O271" s="175"/>
      <c r="P271" s="175">
        <v>2474</v>
      </c>
      <c r="Q271" s="175">
        <v>4839</v>
      </c>
      <c r="R271" s="175">
        <v>1362</v>
      </c>
      <c r="S271" s="107">
        <v>322.5</v>
      </c>
      <c r="T271" s="225">
        <v>364</v>
      </c>
      <c r="W271" s="128"/>
      <c r="X271" s="128"/>
      <c r="Y271" s="128"/>
      <c r="Z271" s="128"/>
      <c r="AA271" s="128"/>
      <c r="AB271" s="128"/>
      <c r="AC271" s="128"/>
      <c r="AD271" s="128"/>
      <c r="AE271" s="128"/>
      <c r="AF271" s="128"/>
      <c r="AG271" s="128"/>
      <c r="AH271" s="128"/>
      <c r="AI271" s="128"/>
      <c r="AJ271" s="128"/>
      <c r="AK271" s="128"/>
      <c r="AL271" s="128"/>
      <c r="AM271" s="86"/>
    </row>
    <row r="272" spans="1:39" s="129" customFormat="1">
      <c r="A272" s="229">
        <v>44805</v>
      </c>
      <c r="B272" s="137">
        <f t="shared" si="44"/>
        <v>3</v>
      </c>
      <c r="C272" s="115" t="str">
        <f t="shared" si="45"/>
        <v>Sep2022</v>
      </c>
      <c r="D272" s="160">
        <f t="shared" si="46"/>
        <v>44805</v>
      </c>
      <c r="E272" s="153"/>
      <c r="F272" s="154"/>
      <c r="G272" s="249"/>
      <c r="H272" s="175">
        <v>164.49644397619286</v>
      </c>
      <c r="I272" s="175">
        <v>488.52023156769815</v>
      </c>
      <c r="J272" s="175">
        <v>246.71526808507616</v>
      </c>
      <c r="K272" s="256"/>
      <c r="L272" s="175"/>
      <c r="M272" s="175"/>
      <c r="N272" s="175"/>
      <c r="O272" s="175"/>
      <c r="P272" s="175">
        <v>2476</v>
      </c>
      <c r="Q272" s="175">
        <v>4930</v>
      </c>
      <c r="R272" s="175">
        <v>1357</v>
      </c>
      <c r="S272" s="107">
        <v>326.25</v>
      </c>
      <c r="T272" s="225">
        <v>366</v>
      </c>
      <c r="W272" s="128"/>
      <c r="X272" s="128"/>
      <c r="Y272" s="128"/>
      <c r="Z272" s="128"/>
      <c r="AA272" s="128"/>
      <c r="AB272" s="128"/>
      <c r="AC272" s="128"/>
      <c r="AD272" s="128"/>
      <c r="AE272" s="128"/>
      <c r="AF272" s="128"/>
      <c r="AG272" s="128"/>
      <c r="AH272" s="128"/>
      <c r="AI272" s="128"/>
      <c r="AJ272" s="128"/>
      <c r="AK272" s="128"/>
      <c r="AL272" s="128"/>
      <c r="AM272" s="86"/>
    </row>
    <row r="273" spans="1:39" s="129" customFormat="1">
      <c r="A273" s="229">
        <v>44835</v>
      </c>
      <c r="B273" s="137">
        <f t="shared" si="44"/>
        <v>4</v>
      </c>
      <c r="C273" s="115" t="str">
        <f t="shared" si="45"/>
        <v>dec2022</v>
      </c>
      <c r="D273" s="160">
        <f t="shared" si="46"/>
        <v>44896</v>
      </c>
      <c r="E273" s="153"/>
      <c r="F273" s="154"/>
      <c r="G273" s="249"/>
      <c r="H273" s="175">
        <v>171.25836354171904</v>
      </c>
      <c r="I273" s="175">
        <v>490.35588404857367</v>
      </c>
      <c r="J273" s="175">
        <v>249.84876306935269</v>
      </c>
      <c r="K273" s="256"/>
      <c r="L273" s="175"/>
      <c r="M273" s="175"/>
      <c r="N273" s="175"/>
      <c r="O273" s="175"/>
      <c r="P273" s="175">
        <v>2474</v>
      </c>
      <c r="Q273" s="175">
        <v>4813</v>
      </c>
      <c r="R273" s="175">
        <v>1333</v>
      </c>
      <c r="S273" s="107">
        <v>329</v>
      </c>
      <c r="T273" s="225">
        <v>366</v>
      </c>
      <c r="W273" s="128"/>
      <c r="X273" s="128"/>
      <c r="Y273" s="128"/>
      <c r="Z273" s="128"/>
      <c r="AA273" s="128"/>
      <c r="AB273" s="128"/>
      <c r="AC273" s="128"/>
      <c r="AD273" s="128"/>
      <c r="AE273" s="128"/>
      <c r="AF273" s="128"/>
      <c r="AG273" s="128"/>
      <c r="AH273" s="128"/>
      <c r="AI273" s="128"/>
      <c r="AJ273" s="128"/>
      <c r="AK273" s="128"/>
      <c r="AL273" s="128"/>
      <c r="AM273" s="86"/>
    </row>
    <row r="274" spans="1:39" s="129" customFormat="1">
      <c r="A274" s="229">
        <v>44866</v>
      </c>
      <c r="B274" s="137">
        <f t="shared" si="44"/>
        <v>4</v>
      </c>
      <c r="C274" s="115" t="str">
        <f t="shared" si="45"/>
        <v>dec2022</v>
      </c>
      <c r="D274" s="160">
        <f t="shared" si="46"/>
        <v>44896</v>
      </c>
      <c r="E274" s="153"/>
      <c r="F274" s="154"/>
      <c r="G274" s="249"/>
      <c r="H274" s="175">
        <v>165.62455152120515</v>
      </c>
      <c r="I274" s="175">
        <v>486.50360004694409</v>
      </c>
      <c r="J274" s="175">
        <v>265.36040106844678</v>
      </c>
      <c r="K274" s="256"/>
      <c r="L274" s="175"/>
      <c r="M274" s="175"/>
      <c r="N274" s="175"/>
      <c r="O274" s="175"/>
      <c r="P274" s="175">
        <v>2475</v>
      </c>
      <c r="Q274" s="175">
        <v>4872</v>
      </c>
      <c r="R274" s="175">
        <v>1343</v>
      </c>
      <c r="S274" s="107">
        <v>331.75</v>
      </c>
      <c r="T274" s="225">
        <v>368</v>
      </c>
      <c r="W274" s="128"/>
      <c r="X274" s="128"/>
      <c r="Y274" s="128"/>
      <c r="Z274" s="128"/>
      <c r="AA274" s="128"/>
      <c r="AB274" s="128"/>
      <c r="AC274" s="128"/>
      <c r="AD274" s="128"/>
      <c r="AE274" s="128"/>
      <c r="AF274" s="128"/>
      <c r="AG274" s="128"/>
      <c r="AH274" s="128"/>
      <c r="AI274" s="128"/>
      <c r="AJ274" s="128"/>
      <c r="AK274" s="128"/>
      <c r="AL274" s="128"/>
      <c r="AM274" s="86"/>
    </row>
    <row r="275" spans="1:39" s="129" customFormat="1">
      <c r="A275" s="229">
        <v>44896</v>
      </c>
      <c r="B275" s="137">
        <f t="shared" si="44"/>
        <v>4</v>
      </c>
      <c r="C275" s="115" t="str">
        <f t="shared" si="45"/>
        <v>dec2022</v>
      </c>
      <c r="D275" s="160">
        <f t="shared" si="46"/>
        <v>44896</v>
      </c>
      <c r="E275" s="153"/>
      <c r="F275" s="154"/>
      <c r="G275" s="249"/>
      <c r="H275" s="175">
        <v>154.96298175343949</v>
      </c>
      <c r="I275" s="175">
        <v>541.27477738898904</v>
      </c>
      <c r="J275" s="175">
        <v>265.86216415428015</v>
      </c>
      <c r="K275" s="256"/>
      <c r="L275" s="175"/>
      <c r="M275" s="175"/>
      <c r="N275" s="175"/>
      <c r="O275" s="175"/>
      <c r="P275" s="175">
        <v>2458</v>
      </c>
      <c r="Q275" s="175">
        <v>4939</v>
      </c>
      <c r="R275" s="175">
        <v>1380</v>
      </c>
      <c r="S275" s="107">
        <v>334.5</v>
      </c>
      <c r="T275" s="225">
        <v>370</v>
      </c>
      <c r="W275" s="128"/>
      <c r="X275" s="128"/>
      <c r="Y275" s="128"/>
      <c r="Z275" s="128"/>
      <c r="AA275" s="128"/>
      <c r="AB275" s="128"/>
      <c r="AC275" s="128"/>
      <c r="AD275" s="128"/>
      <c r="AE275" s="128"/>
      <c r="AF275" s="128"/>
      <c r="AG275" s="128"/>
      <c r="AH275" s="128"/>
      <c r="AI275" s="128"/>
      <c r="AJ275" s="128"/>
      <c r="AK275" s="128"/>
      <c r="AL275" s="128"/>
      <c r="AM275" s="86"/>
    </row>
    <row r="276" spans="1:39" s="129" customFormat="1">
      <c r="A276" s="229">
        <v>44927</v>
      </c>
      <c r="B276" s="137">
        <f t="shared" si="44"/>
        <v>1</v>
      </c>
      <c r="C276" s="115" t="str">
        <f t="shared" si="45"/>
        <v>Mar2023</v>
      </c>
      <c r="D276" s="160">
        <f t="shared" si="46"/>
        <v>44986</v>
      </c>
      <c r="E276" s="153"/>
      <c r="F276" s="154"/>
      <c r="G276" s="249"/>
      <c r="H276" s="175">
        <v>159.98948249047234</v>
      </c>
      <c r="I276" s="175">
        <v>433.83661322718194</v>
      </c>
      <c r="J276" s="175">
        <v>264.84269788255733</v>
      </c>
      <c r="K276" s="256"/>
      <c r="L276" s="175"/>
      <c r="M276" s="175"/>
      <c r="N276" s="175"/>
      <c r="O276" s="175"/>
      <c r="P276" s="175">
        <v>2445</v>
      </c>
      <c r="Q276" s="175">
        <v>4855</v>
      </c>
      <c r="R276" s="175">
        <v>1365</v>
      </c>
      <c r="S276" s="107">
        <v>338.25</v>
      </c>
      <c r="T276" s="225">
        <v>370</v>
      </c>
      <c r="W276" s="128"/>
      <c r="X276" s="128"/>
      <c r="Y276" s="128"/>
      <c r="Z276" s="128"/>
      <c r="AA276" s="128"/>
      <c r="AB276" s="128"/>
      <c r="AC276" s="128"/>
      <c r="AD276" s="128"/>
      <c r="AE276" s="128"/>
      <c r="AF276" s="128"/>
      <c r="AG276" s="128"/>
      <c r="AH276" s="128"/>
      <c r="AI276" s="128"/>
      <c r="AJ276" s="128"/>
      <c r="AK276" s="128"/>
      <c r="AL276" s="128"/>
      <c r="AM276" s="86"/>
    </row>
    <row r="277" spans="1:39" s="129" customFormat="1">
      <c r="A277" s="229">
        <v>44958</v>
      </c>
      <c r="B277" s="137">
        <f t="shared" si="44"/>
        <v>1</v>
      </c>
      <c r="C277" s="115" t="str">
        <f t="shared" si="45"/>
        <v>Mar2023</v>
      </c>
      <c r="D277" s="160">
        <f t="shared" si="46"/>
        <v>44986</v>
      </c>
      <c r="E277" s="153"/>
      <c r="F277" s="154"/>
      <c r="G277" s="249"/>
      <c r="H277" s="175">
        <v>165.12907414823522</v>
      </c>
      <c r="I277" s="175">
        <v>466.99511023590077</v>
      </c>
      <c r="J277" s="175">
        <v>262.05783442550893</v>
      </c>
      <c r="K277" s="256"/>
      <c r="L277" s="175"/>
      <c r="M277" s="175"/>
      <c r="N277" s="175"/>
      <c r="O277" s="175"/>
      <c r="P277" s="175">
        <v>2457</v>
      </c>
      <c r="Q277" s="175">
        <v>4872</v>
      </c>
      <c r="R277" s="175">
        <v>1407</v>
      </c>
      <c r="S277" s="107">
        <v>341</v>
      </c>
      <c r="T277" s="225">
        <v>370</v>
      </c>
      <c r="W277" s="128"/>
      <c r="X277" s="128"/>
      <c r="Y277" s="128"/>
      <c r="Z277" s="128"/>
      <c r="AA277" s="128"/>
      <c r="AB277" s="128"/>
      <c r="AC277" s="128"/>
      <c r="AD277" s="128"/>
      <c r="AE277" s="128"/>
      <c r="AF277" s="128"/>
      <c r="AG277" s="128"/>
      <c r="AH277" s="128"/>
      <c r="AI277" s="128"/>
      <c r="AJ277" s="128"/>
      <c r="AK277" s="128"/>
      <c r="AL277" s="128"/>
      <c r="AM277" s="86"/>
    </row>
    <row r="278" spans="1:39" s="129" customFormat="1">
      <c r="A278" s="229">
        <v>44986</v>
      </c>
      <c r="B278" s="137">
        <f t="shared" si="44"/>
        <v>1</v>
      </c>
      <c r="C278" s="115" t="str">
        <f t="shared" si="45"/>
        <v>Mar2023</v>
      </c>
      <c r="D278" s="160">
        <f t="shared" si="46"/>
        <v>44986</v>
      </c>
      <c r="E278" s="153"/>
      <c r="F278" s="154"/>
      <c r="G278" s="249"/>
      <c r="H278" s="175">
        <v>172.32714056766</v>
      </c>
      <c r="I278" s="175">
        <v>491.6813374725682</v>
      </c>
      <c r="J278" s="175">
        <v>281.67506291441333</v>
      </c>
      <c r="K278" s="256"/>
      <c r="L278" s="175"/>
      <c r="M278" s="175"/>
      <c r="N278" s="175"/>
      <c r="O278" s="175"/>
      <c r="P278" s="175">
        <v>2474</v>
      </c>
      <c r="Q278" s="175">
        <v>4904</v>
      </c>
      <c r="R278" s="175">
        <v>1437</v>
      </c>
      <c r="S278" s="107">
        <v>342.75</v>
      </c>
      <c r="T278" s="225">
        <v>371</v>
      </c>
      <c r="W278" s="128"/>
      <c r="X278" s="128"/>
      <c r="Y278" s="128"/>
      <c r="Z278" s="128"/>
      <c r="AA278" s="128"/>
      <c r="AB278" s="128"/>
      <c r="AC278" s="128"/>
      <c r="AD278" s="128"/>
      <c r="AE278" s="128"/>
      <c r="AF278" s="128"/>
      <c r="AG278" s="128"/>
      <c r="AH278" s="128"/>
      <c r="AI278" s="128"/>
      <c r="AJ278" s="128"/>
      <c r="AK278" s="128"/>
      <c r="AL278" s="128"/>
      <c r="AM278" s="86"/>
    </row>
    <row r="279" spans="1:39" s="129" customFormat="1">
      <c r="A279" s="229">
        <v>45017</v>
      </c>
      <c r="B279" s="137">
        <f t="shared" si="44"/>
        <v>2</v>
      </c>
      <c r="C279" s="115" t="str">
        <f t="shared" si="45"/>
        <v>June2023</v>
      </c>
      <c r="D279" s="160">
        <f t="shared" si="46"/>
        <v>45078</v>
      </c>
      <c r="E279" s="153"/>
      <c r="F279" s="154"/>
      <c r="G279" s="249"/>
      <c r="H279" s="175">
        <v>165.28194309559146</v>
      </c>
      <c r="I279" s="175">
        <v>490.37241353759134</v>
      </c>
      <c r="J279" s="175">
        <v>252.78736092549192</v>
      </c>
      <c r="K279" s="256"/>
      <c r="L279" s="175"/>
      <c r="M279" s="175"/>
      <c r="N279" s="175"/>
      <c r="O279" s="175"/>
      <c r="P279" s="175">
        <v>2482</v>
      </c>
      <c r="Q279" s="175">
        <v>4898</v>
      </c>
      <c r="R279" s="175">
        <v>1442</v>
      </c>
      <c r="S279" s="107">
        <v>341.5</v>
      </c>
      <c r="T279" s="225">
        <v>371</v>
      </c>
      <c r="W279" s="128"/>
      <c r="X279" s="128"/>
      <c r="Y279" s="128"/>
      <c r="Z279" s="128"/>
      <c r="AA279" s="128"/>
      <c r="AB279" s="128"/>
      <c r="AC279" s="128"/>
      <c r="AD279" s="128"/>
      <c r="AE279" s="128"/>
      <c r="AF279" s="128"/>
      <c r="AG279" s="128"/>
      <c r="AH279" s="128"/>
      <c r="AI279" s="128"/>
      <c r="AJ279" s="128"/>
      <c r="AK279" s="128"/>
      <c r="AL279" s="128"/>
      <c r="AM279" s="86"/>
    </row>
    <row r="280" spans="1:39" s="129" customFormat="1">
      <c r="A280" s="229">
        <v>45047</v>
      </c>
      <c r="B280" s="137">
        <f t="shared" si="44"/>
        <v>2</v>
      </c>
      <c r="C280" s="115" t="str">
        <f t="shared" si="45"/>
        <v>June2023</v>
      </c>
      <c r="D280" s="160">
        <f t="shared" si="46"/>
        <v>45078</v>
      </c>
      <c r="E280" s="153"/>
      <c r="F280" s="154"/>
      <c r="G280" s="249"/>
      <c r="H280" s="175">
        <v>166.06345417264214</v>
      </c>
      <c r="I280" s="175">
        <v>483.2243112325437</v>
      </c>
      <c r="J280" s="175">
        <v>258.19856047779444</v>
      </c>
      <c r="K280" s="256"/>
      <c r="L280" s="175"/>
      <c r="M280" s="175"/>
      <c r="N280" s="175"/>
      <c r="O280" s="175"/>
      <c r="P280" s="175">
        <v>2467</v>
      </c>
      <c r="Q280" s="175">
        <v>4880</v>
      </c>
      <c r="R280" s="175">
        <v>1440</v>
      </c>
      <c r="S280" s="107">
        <v>344.25</v>
      </c>
      <c r="T280" s="225">
        <v>372</v>
      </c>
      <c r="W280" s="128"/>
      <c r="X280" s="128"/>
      <c r="Y280" s="128"/>
      <c r="Z280" s="128"/>
      <c r="AA280" s="128"/>
      <c r="AB280" s="128"/>
      <c r="AC280" s="128"/>
      <c r="AD280" s="128"/>
      <c r="AE280" s="128"/>
      <c r="AF280" s="128"/>
      <c r="AG280" s="128"/>
      <c r="AH280" s="128"/>
      <c r="AI280" s="128"/>
      <c r="AJ280" s="128"/>
      <c r="AK280" s="128"/>
      <c r="AL280" s="128"/>
      <c r="AM280" s="86"/>
    </row>
    <row r="281" spans="1:39" s="129" customFormat="1">
      <c r="A281" s="229">
        <v>45078</v>
      </c>
      <c r="B281" s="137">
        <f t="shared" si="44"/>
        <v>2</v>
      </c>
      <c r="C281" s="115" t="str">
        <f t="shared" si="45"/>
        <v>June2023</v>
      </c>
      <c r="D281" s="160">
        <f t="shared" si="46"/>
        <v>45078</v>
      </c>
      <c r="E281" s="153"/>
      <c r="F281" s="154"/>
      <c r="G281" s="249"/>
      <c r="H281" s="175">
        <v>166.3046641804911</v>
      </c>
      <c r="I281" s="175">
        <v>505.65551669633345</v>
      </c>
      <c r="J281" s="175">
        <v>236.08172868033304</v>
      </c>
      <c r="K281" s="256"/>
      <c r="L281" s="175"/>
      <c r="M281" s="175"/>
      <c r="N281" s="175"/>
      <c r="O281" s="175"/>
      <c r="P281" s="175">
        <v>2467</v>
      </c>
      <c r="Q281" s="175">
        <v>4895</v>
      </c>
      <c r="R281" s="175">
        <v>1419</v>
      </c>
      <c r="S281" s="107">
        <v>346</v>
      </c>
      <c r="T281" s="225">
        <v>374</v>
      </c>
      <c r="W281" s="128"/>
      <c r="X281" s="128"/>
      <c r="Y281" s="128"/>
      <c r="Z281" s="128"/>
      <c r="AA281" s="128"/>
      <c r="AB281" s="128"/>
      <c r="AC281" s="128"/>
      <c r="AD281" s="128"/>
      <c r="AE281" s="128"/>
      <c r="AF281" s="128"/>
      <c r="AG281" s="128"/>
      <c r="AH281" s="128"/>
      <c r="AI281" s="128"/>
      <c r="AJ281" s="128"/>
      <c r="AK281" s="128"/>
      <c r="AL281" s="128"/>
      <c r="AM281" s="86"/>
    </row>
    <row r="282" spans="1:39" s="129" customFormat="1">
      <c r="A282" s="229">
        <v>45108</v>
      </c>
      <c r="B282" s="137">
        <f t="shared" si="44"/>
        <v>3</v>
      </c>
      <c r="C282" s="115" t="str">
        <f t="shared" si="45"/>
        <v>Sep2023</v>
      </c>
      <c r="D282" s="160">
        <f t="shared" si="46"/>
        <v>45170</v>
      </c>
      <c r="E282" s="153"/>
      <c r="F282" s="154"/>
      <c r="G282" s="249"/>
      <c r="H282" s="175">
        <v>177.85834925268779</v>
      </c>
      <c r="I282" s="175">
        <v>508.03967400067501</v>
      </c>
      <c r="J282" s="175">
        <v>249.67409379913693</v>
      </c>
      <c r="K282" s="256"/>
      <c r="L282" s="175"/>
      <c r="M282" s="175"/>
      <c r="N282" s="175"/>
      <c r="O282" s="175"/>
      <c r="P282" s="175">
        <v>2475</v>
      </c>
      <c r="Q282" s="175">
        <v>4898</v>
      </c>
      <c r="R282" s="175">
        <v>1400</v>
      </c>
      <c r="S282" s="107">
        <v>344.25</v>
      </c>
      <c r="T282" s="225">
        <v>376</v>
      </c>
      <c r="W282" s="128"/>
      <c r="X282" s="128"/>
      <c r="Y282" s="128"/>
      <c r="Z282" s="128"/>
      <c r="AA282" s="128"/>
      <c r="AB282" s="128"/>
      <c r="AC282" s="128"/>
      <c r="AD282" s="128"/>
      <c r="AE282" s="128"/>
      <c r="AF282" s="128"/>
      <c r="AG282" s="128"/>
      <c r="AH282" s="128"/>
      <c r="AI282" s="128"/>
      <c r="AJ282" s="128"/>
      <c r="AK282" s="128"/>
      <c r="AL282" s="128"/>
      <c r="AM282" s="86"/>
    </row>
    <row r="283" spans="1:39" s="129" customFormat="1">
      <c r="A283" s="229">
        <v>45139</v>
      </c>
      <c r="B283" s="137">
        <f t="shared" si="44"/>
        <v>3</v>
      </c>
      <c r="C283" s="115" t="str">
        <f t="shared" si="45"/>
        <v>Sep2023</v>
      </c>
      <c r="D283" s="160">
        <f t="shared" si="46"/>
        <v>45170</v>
      </c>
      <c r="E283" s="153"/>
      <c r="F283" s="154"/>
      <c r="G283" s="249"/>
      <c r="H283" s="175">
        <v>174.071250520116</v>
      </c>
      <c r="I283" s="175">
        <v>515.45588202970362</v>
      </c>
      <c r="J283" s="175">
        <v>250.31126456077186</v>
      </c>
      <c r="K283" s="256"/>
      <c r="L283" s="175"/>
      <c r="M283" s="175"/>
      <c r="N283" s="175"/>
      <c r="O283" s="175"/>
      <c r="P283" s="175">
        <v>2485</v>
      </c>
      <c r="Q283" s="175">
        <v>4923</v>
      </c>
      <c r="R283" s="175">
        <v>1374</v>
      </c>
      <c r="S283" s="107">
        <v>345.5</v>
      </c>
      <c r="T283" s="225">
        <v>380</v>
      </c>
      <c r="W283" s="128"/>
      <c r="X283" s="128"/>
      <c r="Y283" s="128"/>
      <c r="Z283" s="128"/>
      <c r="AA283" s="128"/>
      <c r="AB283" s="128"/>
      <c r="AC283" s="128"/>
      <c r="AD283" s="128"/>
      <c r="AE283" s="128"/>
      <c r="AF283" s="128"/>
      <c r="AG283" s="128"/>
      <c r="AH283" s="128"/>
      <c r="AI283" s="128"/>
      <c r="AJ283" s="128"/>
      <c r="AK283" s="128"/>
      <c r="AL283" s="128"/>
      <c r="AM283" s="86"/>
    </row>
    <row r="284" spans="1:39" s="129" customFormat="1">
      <c r="A284" s="229">
        <v>45170</v>
      </c>
      <c r="B284" s="137">
        <f t="shared" si="44"/>
        <v>3</v>
      </c>
      <c r="C284" s="115" t="str">
        <f t="shared" si="45"/>
        <v>Sep2023</v>
      </c>
      <c r="D284" s="160">
        <f t="shared" si="46"/>
        <v>45170</v>
      </c>
      <c r="E284" s="153"/>
      <c r="F284" s="154"/>
      <c r="G284" s="249"/>
      <c r="H284" s="175">
        <v>168.63827611562073</v>
      </c>
      <c r="I284" s="175">
        <v>496.59782789491163</v>
      </c>
      <c r="J284" s="175">
        <v>248.77330479672946</v>
      </c>
      <c r="K284" s="256"/>
      <c r="L284" s="175"/>
      <c r="M284" s="175"/>
      <c r="N284" s="175"/>
      <c r="O284" s="175"/>
      <c r="P284" s="175">
        <v>2489</v>
      </c>
      <c r="Q284" s="175">
        <v>5014</v>
      </c>
      <c r="R284" s="175">
        <v>1369</v>
      </c>
      <c r="S284" s="107">
        <v>347.75</v>
      </c>
      <c r="T284" s="225">
        <v>381</v>
      </c>
      <c r="W284" s="128"/>
      <c r="X284" s="128"/>
      <c r="Y284" s="128"/>
      <c r="Z284" s="128"/>
      <c r="AA284" s="128"/>
      <c r="AB284" s="128"/>
      <c r="AC284" s="128"/>
      <c r="AD284" s="128"/>
      <c r="AE284" s="128"/>
      <c r="AF284" s="128"/>
      <c r="AG284" s="128"/>
      <c r="AH284" s="128"/>
      <c r="AI284" s="128"/>
      <c r="AJ284" s="128"/>
      <c r="AK284" s="128"/>
      <c r="AL284" s="128"/>
      <c r="AM284" s="86"/>
    </row>
    <row r="285" spans="1:39" s="129" customFormat="1">
      <c r="A285" s="229">
        <v>45200</v>
      </c>
      <c r="B285" s="137">
        <f t="shared" si="44"/>
        <v>4</v>
      </c>
      <c r="C285" s="115" t="str">
        <f t="shared" si="45"/>
        <v>dec2023</v>
      </c>
      <c r="D285" s="160">
        <f t="shared" si="46"/>
        <v>45261</v>
      </c>
      <c r="E285" s="153"/>
      <c r="F285" s="154"/>
      <c r="G285" s="249"/>
      <c r="H285" s="175">
        <v>175.17120784700097</v>
      </c>
      <c r="I285" s="175">
        <v>498.16713408028085</v>
      </c>
      <c r="J285" s="175">
        <v>251.86524174845917</v>
      </c>
      <c r="K285" s="256"/>
      <c r="L285" s="175"/>
      <c r="M285" s="175"/>
      <c r="N285" s="175"/>
      <c r="O285" s="175"/>
      <c r="P285" s="175">
        <v>2490</v>
      </c>
      <c r="Q285" s="175">
        <v>4893</v>
      </c>
      <c r="R285" s="175">
        <v>1345</v>
      </c>
      <c r="S285" s="107">
        <v>346</v>
      </c>
      <c r="T285" s="225">
        <v>382</v>
      </c>
      <c r="W285" s="128"/>
      <c r="X285" s="128"/>
      <c r="Y285" s="128"/>
      <c r="Z285" s="128"/>
      <c r="AA285" s="128"/>
      <c r="AB285" s="128"/>
      <c r="AC285" s="128"/>
      <c r="AD285" s="128"/>
      <c r="AE285" s="128"/>
      <c r="AF285" s="128"/>
      <c r="AG285" s="128"/>
      <c r="AH285" s="128"/>
      <c r="AI285" s="128"/>
      <c r="AJ285" s="128"/>
      <c r="AK285" s="128"/>
      <c r="AL285" s="128"/>
      <c r="AM285" s="86"/>
    </row>
    <row r="286" spans="1:39" s="129" customFormat="1">
      <c r="A286" s="229">
        <v>45231</v>
      </c>
      <c r="B286" s="137">
        <f t="shared" si="44"/>
        <v>4</v>
      </c>
      <c r="C286" s="115" t="str">
        <f t="shared" si="45"/>
        <v>dec2023</v>
      </c>
      <c r="D286" s="160">
        <f t="shared" si="46"/>
        <v>45261</v>
      </c>
      <c r="E286" s="153"/>
      <c r="F286" s="154"/>
      <c r="G286" s="249"/>
      <c r="H286" s="175">
        <v>168.61826016732022</v>
      </c>
      <c r="I286" s="175">
        <v>495.97934907608743</v>
      </c>
      <c r="J286" s="175">
        <v>267.35239201585284</v>
      </c>
      <c r="K286" s="256"/>
      <c r="L286" s="175"/>
      <c r="M286" s="175"/>
      <c r="N286" s="175"/>
      <c r="O286" s="175"/>
      <c r="P286" s="175">
        <v>2494</v>
      </c>
      <c r="Q286" s="175">
        <v>4952</v>
      </c>
      <c r="R286" s="175">
        <v>1355</v>
      </c>
      <c r="S286" s="107">
        <v>347.25</v>
      </c>
      <c r="T286" s="225">
        <v>382</v>
      </c>
      <c r="W286" s="128"/>
      <c r="X286" s="128"/>
      <c r="Y286" s="128"/>
      <c r="Z286" s="128"/>
      <c r="AA286" s="128"/>
      <c r="AB286" s="128"/>
      <c r="AC286" s="128"/>
      <c r="AD286" s="128"/>
      <c r="AE286" s="128"/>
      <c r="AF286" s="128"/>
      <c r="AG286" s="128"/>
      <c r="AH286" s="128"/>
      <c r="AI286" s="128"/>
      <c r="AJ286" s="128"/>
      <c r="AK286" s="128"/>
      <c r="AL286" s="128"/>
      <c r="AM286" s="86"/>
    </row>
    <row r="287" spans="1:39" s="129" customFormat="1">
      <c r="A287" s="229">
        <v>45261</v>
      </c>
      <c r="B287" s="137">
        <f t="shared" si="44"/>
        <v>4</v>
      </c>
      <c r="C287" s="115" t="str">
        <f t="shared" si="45"/>
        <v>dec2023</v>
      </c>
      <c r="D287" s="160">
        <f t="shared" si="46"/>
        <v>45261</v>
      </c>
      <c r="E287" s="153"/>
      <c r="F287" s="154"/>
      <c r="G287" s="249"/>
      <c r="H287" s="175">
        <v>156.61480986023849</v>
      </c>
      <c r="I287" s="175">
        <v>551.14169429303217</v>
      </c>
      <c r="J287" s="175">
        <v>267.83761033523717</v>
      </c>
      <c r="K287" s="256"/>
      <c r="L287" s="175"/>
      <c r="M287" s="175"/>
      <c r="N287" s="175"/>
      <c r="O287" s="175"/>
      <c r="P287" s="175">
        <v>2480</v>
      </c>
      <c r="Q287" s="175">
        <v>5020</v>
      </c>
      <c r="R287" s="175">
        <v>1391</v>
      </c>
      <c r="S287" s="107">
        <v>346.5</v>
      </c>
      <c r="T287" s="225">
        <v>383</v>
      </c>
      <c r="W287" s="128"/>
      <c r="X287" s="128"/>
      <c r="Y287" s="128"/>
      <c r="Z287" s="128"/>
      <c r="AA287" s="128"/>
      <c r="AB287" s="128"/>
      <c r="AC287" s="128"/>
      <c r="AD287" s="128"/>
      <c r="AE287" s="128"/>
      <c r="AF287" s="128"/>
      <c r="AG287" s="128"/>
      <c r="AH287" s="128"/>
      <c r="AI287" s="128"/>
      <c r="AJ287" s="128"/>
      <c r="AK287" s="128"/>
      <c r="AL287" s="128"/>
      <c r="AM287" s="86"/>
    </row>
    <row r="288" spans="1:39" s="129" customFormat="1">
      <c r="A288" s="229">
        <v>45292</v>
      </c>
      <c r="B288" s="137">
        <f t="shared" si="44"/>
        <v>1</v>
      </c>
      <c r="C288" s="115" t="str">
        <f t="shared" si="45"/>
        <v>Mar2024</v>
      </c>
      <c r="D288" s="160">
        <f t="shared" si="46"/>
        <v>45352</v>
      </c>
      <c r="E288" s="153"/>
      <c r="F288" s="154"/>
      <c r="G288" s="249"/>
      <c r="H288" s="175">
        <v>160.87221575843512</v>
      </c>
      <c r="I288" s="175">
        <v>443.13505127950407</v>
      </c>
      <c r="J288" s="175">
        <v>266.80458376603343</v>
      </c>
      <c r="K288" s="256"/>
      <c r="L288" s="175"/>
      <c r="M288" s="175"/>
      <c r="N288" s="175"/>
      <c r="O288" s="175"/>
      <c r="P288" s="175">
        <v>2470</v>
      </c>
      <c r="Q288" s="175">
        <v>4939</v>
      </c>
      <c r="R288" s="175">
        <v>1375</v>
      </c>
      <c r="S288" s="107">
        <v>344.75</v>
      </c>
      <c r="T288" s="225">
        <v>384</v>
      </c>
      <c r="W288" s="128"/>
      <c r="X288" s="128"/>
      <c r="Y288" s="128"/>
      <c r="Z288" s="128"/>
      <c r="AA288" s="128"/>
      <c r="AB288" s="128"/>
      <c r="AC288" s="128"/>
      <c r="AD288" s="128"/>
      <c r="AE288" s="128"/>
      <c r="AF288" s="128"/>
      <c r="AG288" s="128"/>
      <c r="AH288" s="128"/>
      <c r="AI288" s="128"/>
      <c r="AJ288" s="128"/>
      <c r="AK288" s="128"/>
      <c r="AL288" s="128"/>
      <c r="AM288" s="86"/>
    </row>
    <row r="289" spans="1:39" s="129" customFormat="1">
      <c r="A289" s="229">
        <v>45323</v>
      </c>
      <c r="B289" s="137">
        <f t="shared" si="44"/>
        <v>1</v>
      </c>
      <c r="C289" s="115" t="str">
        <f t="shared" si="45"/>
        <v>Mar2024</v>
      </c>
      <c r="D289" s="160">
        <f t="shared" si="46"/>
        <v>45352</v>
      </c>
      <c r="E289" s="153"/>
      <c r="F289" s="154"/>
      <c r="G289" s="249"/>
      <c r="H289" s="175">
        <v>164.89224782272666</v>
      </c>
      <c r="I289" s="175">
        <v>478.64524350118609</v>
      </c>
      <c r="J289" s="175">
        <v>264.89542842234977</v>
      </c>
      <c r="K289" s="256"/>
      <c r="L289" s="175"/>
      <c r="M289" s="175"/>
      <c r="N289" s="175"/>
      <c r="O289" s="175"/>
      <c r="P289" s="175">
        <v>2477</v>
      </c>
      <c r="Q289" s="175">
        <v>4945</v>
      </c>
      <c r="R289" s="175">
        <v>1410</v>
      </c>
      <c r="S289" s="107">
        <v>345</v>
      </c>
      <c r="T289" s="225">
        <v>385</v>
      </c>
      <c r="W289" s="128"/>
      <c r="X289" s="128"/>
      <c r="Y289" s="128"/>
      <c r="Z289" s="128"/>
      <c r="AA289" s="128"/>
      <c r="AB289" s="128"/>
      <c r="AC289" s="128"/>
      <c r="AD289" s="128"/>
      <c r="AE289" s="128"/>
      <c r="AF289" s="128"/>
      <c r="AG289" s="128"/>
      <c r="AH289" s="128"/>
      <c r="AI289" s="128"/>
      <c r="AJ289" s="128"/>
      <c r="AK289" s="128"/>
      <c r="AL289" s="128"/>
      <c r="AM289" s="86"/>
    </row>
    <row r="290" spans="1:39" s="129" customFormat="1">
      <c r="A290" s="229">
        <v>45352</v>
      </c>
      <c r="B290" s="137">
        <f t="shared" si="44"/>
        <v>1</v>
      </c>
      <c r="C290" s="115" t="str">
        <f t="shared" si="45"/>
        <v>Mar2024</v>
      </c>
      <c r="D290" s="160">
        <f t="shared" si="46"/>
        <v>45352</v>
      </c>
      <c r="E290" s="153"/>
      <c r="F290" s="154"/>
      <c r="G290" s="249"/>
      <c r="H290" s="175">
        <v>171.84945902762584</v>
      </c>
      <c r="I290" s="175">
        <v>503.35214884055921</v>
      </c>
      <c r="J290" s="175">
        <v>284.4808001303166</v>
      </c>
      <c r="K290" s="256"/>
      <c r="L290" s="175"/>
      <c r="M290" s="175"/>
      <c r="N290" s="175"/>
      <c r="O290" s="175"/>
      <c r="P290" s="175">
        <v>2493</v>
      </c>
      <c r="Q290" s="175">
        <v>4996</v>
      </c>
      <c r="R290" s="175">
        <v>1441</v>
      </c>
      <c r="S290" s="107">
        <v>347.25</v>
      </c>
      <c r="T290" s="225">
        <v>386</v>
      </c>
      <c r="W290" s="128"/>
      <c r="X290" s="128"/>
      <c r="Y290" s="128"/>
      <c r="Z290" s="128"/>
      <c r="AA290" s="128"/>
      <c r="AB290" s="128"/>
      <c r="AC290" s="128"/>
      <c r="AD290" s="128"/>
      <c r="AE290" s="128"/>
      <c r="AF290" s="128"/>
      <c r="AG290" s="128"/>
      <c r="AH290" s="128"/>
      <c r="AI290" s="128"/>
      <c r="AJ290" s="128"/>
      <c r="AK290" s="128"/>
      <c r="AL290" s="128"/>
      <c r="AM290" s="86"/>
    </row>
    <row r="291" spans="1:39" s="129" customFormat="1">
      <c r="A291" s="229">
        <v>45383</v>
      </c>
      <c r="B291" s="137">
        <f t="shared" si="44"/>
        <v>2</v>
      </c>
      <c r="C291" s="115" t="str">
        <f t="shared" si="45"/>
        <v>June2024</v>
      </c>
      <c r="D291" s="160">
        <f t="shared" si="46"/>
        <v>45444</v>
      </c>
      <c r="E291" s="153"/>
      <c r="F291" s="154"/>
      <c r="G291" s="249"/>
      <c r="H291" s="175">
        <v>164.31068445799366</v>
      </c>
      <c r="I291" s="175">
        <v>501.30845944892178</v>
      </c>
      <c r="J291" s="175">
        <v>254.75836044015577</v>
      </c>
      <c r="K291" s="256"/>
      <c r="L291" s="175"/>
      <c r="M291" s="175"/>
      <c r="N291" s="175"/>
      <c r="O291" s="175"/>
      <c r="P291" s="175">
        <v>2500</v>
      </c>
      <c r="Q291" s="175">
        <v>4960</v>
      </c>
      <c r="R291" s="175">
        <v>1446</v>
      </c>
      <c r="S291" s="107">
        <v>349.5</v>
      </c>
      <c r="T291" s="225">
        <v>387</v>
      </c>
      <c r="W291" s="128"/>
      <c r="X291" s="128"/>
      <c r="Y291" s="128"/>
      <c r="Z291" s="128"/>
      <c r="AA291" s="128"/>
      <c r="AB291" s="128"/>
      <c r="AC291" s="128"/>
      <c r="AD291" s="128"/>
      <c r="AE291" s="128"/>
      <c r="AF291" s="128"/>
      <c r="AG291" s="128"/>
      <c r="AH291" s="128"/>
      <c r="AI291" s="128"/>
      <c r="AJ291" s="128"/>
      <c r="AK291" s="128"/>
      <c r="AL291" s="128"/>
      <c r="AM291" s="86"/>
    </row>
    <row r="292" spans="1:39" s="129" customFormat="1">
      <c r="A292" s="229">
        <v>45413</v>
      </c>
      <c r="B292" s="137">
        <f t="shared" si="44"/>
        <v>2</v>
      </c>
      <c r="C292" s="115" t="str">
        <f t="shared" si="45"/>
        <v>June2024</v>
      </c>
      <c r="D292" s="160">
        <f t="shared" si="46"/>
        <v>45444</v>
      </c>
      <c r="E292" s="153"/>
      <c r="F292" s="154"/>
      <c r="G292" s="249"/>
      <c r="H292" s="175">
        <v>161.83471796044537</v>
      </c>
      <c r="I292" s="175">
        <v>493.04275446966847</v>
      </c>
      <c r="J292" s="175">
        <v>260.96813229464931</v>
      </c>
      <c r="K292" s="256"/>
      <c r="L292" s="175"/>
      <c r="M292" s="175"/>
      <c r="N292" s="175"/>
      <c r="O292" s="175"/>
      <c r="P292" s="175">
        <v>2481</v>
      </c>
      <c r="Q292" s="175">
        <v>4960</v>
      </c>
      <c r="R292" s="175">
        <v>1444</v>
      </c>
      <c r="S292" s="107">
        <v>350.75</v>
      </c>
      <c r="T292" s="225">
        <v>388</v>
      </c>
      <c r="W292" s="128"/>
      <c r="X292" s="128"/>
      <c r="Y292" s="128"/>
      <c r="Z292" s="128"/>
      <c r="AA292" s="128"/>
      <c r="AB292" s="128"/>
      <c r="AC292" s="128"/>
      <c r="AD292" s="128"/>
      <c r="AE292" s="128"/>
      <c r="AF292" s="128"/>
      <c r="AG292" s="128"/>
      <c r="AH292" s="128"/>
      <c r="AI292" s="128"/>
      <c r="AJ292" s="128"/>
      <c r="AK292" s="128"/>
      <c r="AL292" s="128"/>
      <c r="AM292" s="86"/>
    </row>
    <row r="293" spans="1:39" s="129" customFormat="1">
      <c r="A293" s="229">
        <v>45444</v>
      </c>
      <c r="B293" s="137">
        <f t="shared" si="44"/>
        <v>2</v>
      </c>
      <c r="C293" s="115" t="str">
        <f t="shared" si="45"/>
        <v>June2024</v>
      </c>
      <c r="D293" s="160">
        <f t="shared" si="46"/>
        <v>45444</v>
      </c>
      <c r="E293" s="153"/>
      <c r="F293" s="154"/>
      <c r="G293" s="249"/>
      <c r="H293" s="175">
        <v>161.09895773876977</v>
      </c>
      <c r="I293" s="175">
        <v>514.68537967652333</v>
      </c>
      <c r="J293" s="175">
        <v>238.64066587569616</v>
      </c>
      <c r="K293" s="256"/>
      <c r="L293" s="175"/>
      <c r="M293" s="175"/>
      <c r="N293" s="175"/>
      <c r="O293" s="175"/>
      <c r="P293" s="175">
        <v>2476</v>
      </c>
      <c r="Q293" s="175">
        <v>4976</v>
      </c>
      <c r="R293" s="175">
        <v>1424</v>
      </c>
      <c r="S293" s="107">
        <v>351</v>
      </c>
      <c r="T293" s="225">
        <v>388</v>
      </c>
      <c r="W293" s="128"/>
      <c r="X293" s="128"/>
      <c r="Y293" s="128"/>
      <c r="Z293" s="128"/>
      <c r="AA293" s="128"/>
      <c r="AB293" s="128"/>
      <c r="AC293" s="128"/>
      <c r="AD293" s="128"/>
      <c r="AE293" s="128"/>
      <c r="AF293" s="128"/>
      <c r="AG293" s="128"/>
      <c r="AH293" s="128"/>
      <c r="AI293" s="128"/>
      <c r="AJ293" s="128"/>
      <c r="AK293" s="128"/>
      <c r="AL293" s="128"/>
      <c r="AM293" s="86"/>
    </row>
    <row r="294" spans="1:39" s="129" customFormat="1">
      <c r="A294" s="229">
        <v>45474</v>
      </c>
      <c r="B294" s="137">
        <f t="shared" si="44"/>
        <v>3</v>
      </c>
      <c r="C294" s="115" t="str">
        <f t="shared" si="45"/>
        <v>Sep2024</v>
      </c>
      <c r="D294" s="160">
        <f t="shared" si="46"/>
        <v>45536</v>
      </c>
      <c r="E294" s="153"/>
      <c r="F294" s="154"/>
      <c r="G294" s="249"/>
      <c r="H294" s="175">
        <v>173.27904886095939</v>
      </c>
      <c r="I294" s="175">
        <v>516.04140249451507</v>
      </c>
      <c r="J294" s="175">
        <v>252.08448180490896</v>
      </c>
      <c r="K294" s="256"/>
      <c r="L294" s="175"/>
      <c r="M294" s="175"/>
      <c r="N294" s="175"/>
      <c r="O294" s="175"/>
      <c r="P294" s="175">
        <v>2479</v>
      </c>
      <c r="Q294" s="175">
        <v>4979</v>
      </c>
      <c r="R294" s="175">
        <v>1410</v>
      </c>
      <c r="S294" s="107">
        <v>351.25</v>
      </c>
      <c r="T294" s="225">
        <v>389</v>
      </c>
      <c r="W294" s="128"/>
      <c r="X294" s="128"/>
      <c r="Y294" s="128"/>
      <c r="Z294" s="128"/>
      <c r="AA294" s="128"/>
      <c r="AB294" s="128"/>
      <c r="AC294" s="128"/>
      <c r="AD294" s="128"/>
      <c r="AE294" s="128"/>
      <c r="AF294" s="128"/>
      <c r="AG294" s="128"/>
      <c r="AH294" s="128"/>
      <c r="AI294" s="128"/>
      <c r="AJ294" s="128"/>
      <c r="AK294" s="128"/>
      <c r="AL294" s="128"/>
      <c r="AM294" s="86"/>
    </row>
    <row r="295" spans="1:39" s="129" customFormat="1">
      <c r="A295" s="229">
        <v>45505</v>
      </c>
      <c r="B295" s="137">
        <f t="shared" si="44"/>
        <v>3</v>
      </c>
      <c r="C295" s="115" t="str">
        <f t="shared" si="45"/>
        <v>Sep2024</v>
      </c>
      <c r="D295" s="160">
        <f t="shared" si="46"/>
        <v>45536</v>
      </c>
      <c r="E295" s="153"/>
      <c r="F295" s="154"/>
      <c r="G295" s="249"/>
      <c r="H295" s="175">
        <v>168.67917825995076</v>
      </c>
      <c r="I295" s="175">
        <v>522.43862440201451</v>
      </c>
      <c r="J295" s="175">
        <v>252.35585283142248</v>
      </c>
      <c r="K295" s="256"/>
      <c r="L295" s="175"/>
      <c r="M295" s="175"/>
      <c r="N295" s="175"/>
      <c r="O295" s="175"/>
      <c r="P295" s="175">
        <v>2481</v>
      </c>
      <c r="Q295" s="175">
        <v>5020</v>
      </c>
      <c r="R295" s="175">
        <v>1387</v>
      </c>
      <c r="S295" s="107">
        <v>351.5</v>
      </c>
      <c r="T295" s="225">
        <v>389</v>
      </c>
      <c r="W295" s="128"/>
      <c r="X295" s="128"/>
      <c r="Y295" s="128"/>
      <c r="Z295" s="128"/>
      <c r="AA295" s="128"/>
      <c r="AB295" s="128"/>
      <c r="AC295" s="128"/>
      <c r="AD295" s="128"/>
      <c r="AE295" s="128"/>
      <c r="AF295" s="128"/>
      <c r="AG295" s="128"/>
      <c r="AH295" s="128"/>
      <c r="AI295" s="128"/>
      <c r="AJ295" s="128"/>
      <c r="AK295" s="128"/>
      <c r="AL295" s="128"/>
      <c r="AM295" s="86"/>
    </row>
    <row r="296" spans="1:39" s="129" customFormat="1">
      <c r="A296" s="229">
        <v>45536</v>
      </c>
      <c r="B296" s="137">
        <f t="shared" si="44"/>
        <v>3</v>
      </c>
      <c r="C296" s="115" t="str">
        <f t="shared" si="45"/>
        <v>Sep2024</v>
      </c>
      <c r="D296" s="160">
        <f t="shared" si="46"/>
        <v>45536</v>
      </c>
      <c r="E296" s="153"/>
      <c r="F296" s="154"/>
      <c r="G296" s="249"/>
      <c r="H296" s="175">
        <v>164.11575632637317</v>
      </c>
      <c r="I296" s="175">
        <v>503.43989452561868</v>
      </c>
      <c r="J296" s="175">
        <v>250.78231020750724</v>
      </c>
      <c r="K296" s="256"/>
      <c r="L296" s="175"/>
      <c r="M296" s="175"/>
      <c r="N296" s="175"/>
      <c r="O296" s="175"/>
      <c r="P296" s="175">
        <v>2477</v>
      </c>
      <c r="Q296" s="175">
        <v>5093</v>
      </c>
      <c r="R296" s="175">
        <v>1382</v>
      </c>
      <c r="S296" s="107">
        <v>351.75</v>
      </c>
      <c r="T296" s="225">
        <v>389</v>
      </c>
      <c r="W296" s="128"/>
      <c r="X296" s="128"/>
      <c r="Y296" s="128"/>
      <c r="Z296" s="128"/>
      <c r="AA296" s="128"/>
      <c r="AB296" s="128"/>
      <c r="AC296" s="128"/>
      <c r="AD296" s="128"/>
      <c r="AE296" s="128"/>
      <c r="AF296" s="128"/>
      <c r="AG296" s="128"/>
      <c r="AH296" s="128"/>
      <c r="AI296" s="128"/>
      <c r="AJ296" s="128"/>
      <c r="AK296" s="128"/>
      <c r="AL296" s="128"/>
      <c r="AM296" s="86"/>
    </row>
    <row r="297" spans="1:39" s="129" customFormat="1">
      <c r="A297" s="229">
        <v>45566</v>
      </c>
      <c r="B297" s="137">
        <f t="shared" si="44"/>
        <v>4</v>
      </c>
      <c r="C297" s="115" t="str">
        <f t="shared" si="45"/>
        <v>dec2024</v>
      </c>
      <c r="D297" s="160">
        <f t="shared" si="46"/>
        <v>45627</v>
      </c>
      <c r="E297" s="153"/>
      <c r="F297" s="154"/>
      <c r="G297" s="249"/>
      <c r="H297" s="175">
        <v>171.08258320880418</v>
      </c>
      <c r="I297" s="175">
        <v>504.2501295816337</v>
      </c>
      <c r="J297" s="175">
        <v>253.81820864879677</v>
      </c>
      <c r="K297" s="256"/>
      <c r="L297" s="175"/>
      <c r="M297" s="175"/>
      <c r="N297" s="175"/>
      <c r="O297" s="175"/>
      <c r="P297" s="175">
        <v>2471</v>
      </c>
      <c r="Q297" s="175">
        <v>4952</v>
      </c>
      <c r="R297" s="175">
        <v>1357</v>
      </c>
      <c r="S297" s="107">
        <v>352</v>
      </c>
      <c r="T297" s="225">
        <v>390</v>
      </c>
      <c r="W297" s="128"/>
      <c r="X297" s="128"/>
      <c r="Y297" s="128"/>
      <c r="Z297" s="128"/>
      <c r="AA297" s="128"/>
      <c r="AB297" s="128"/>
      <c r="AC297" s="128"/>
      <c r="AD297" s="128"/>
      <c r="AE297" s="128"/>
      <c r="AF297" s="128"/>
      <c r="AG297" s="128"/>
      <c r="AH297" s="128"/>
      <c r="AI297" s="128"/>
      <c r="AJ297" s="128"/>
      <c r="AK297" s="128"/>
      <c r="AL297" s="128"/>
      <c r="AM297" s="86"/>
    </row>
    <row r="298" spans="1:39" s="129" customFormat="1">
      <c r="A298" s="229">
        <v>45597</v>
      </c>
      <c r="B298" s="137">
        <f t="shared" si="44"/>
        <v>4</v>
      </c>
      <c r="C298" s="115" t="str">
        <f t="shared" si="45"/>
        <v>dec2024</v>
      </c>
      <c r="D298" s="160">
        <f t="shared" si="46"/>
        <v>45627</v>
      </c>
      <c r="E298" s="153"/>
      <c r="F298" s="154"/>
      <c r="G298" s="249"/>
      <c r="H298" s="175">
        <v>165.05953514771272</v>
      </c>
      <c r="I298" s="175">
        <v>499.72818375899624</v>
      </c>
      <c r="J298" s="175">
        <v>269.26376788612373</v>
      </c>
      <c r="K298" s="256"/>
      <c r="L298" s="175"/>
      <c r="M298" s="175"/>
      <c r="N298" s="175"/>
      <c r="O298" s="175"/>
      <c r="P298" s="175">
        <v>2468</v>
      </c>
      <c r="Q298" s="175">
        <v>5020</v>
      </c>
      <c r="R298" s="175">
        <v>1366</v>
      </c>
      <c r="S298" s="107">
        <v>352.25</v>
      </c>
      <c r="T298" s="225">
        <v>391</v>
      </c>
      <c r="W298" s="128"/>
      <c r="X298" s="128"/>
      <c r="Y298" s="128"/>
      <c r="Z298" s="128"/>
      <c r="AA298" s="128"/>
      <c r="AB298" s="128"/>
      <c r="AC298" s="128"/>
      <c r="AD298" s="128"/>
      <c r="AE298" s="128"/>
      <c r="AF298" s="128"/>
      <c r="AG298" s="128"/>
      <c r="AH298" s="128"/>
      <c r="AI298" s="128"/>
      <c r="AJ298" s="128"/>
      <c r="AK298" s="128"/>
      <c r="AL298" s="128"/>
      <c r="AM298" s="86"/>
    </row>
    <row r="299" spans="1:39" s="129" customFormat="1">
      <c r="A299" s="229">
        <v>45627</v>
      </c>
      <c r="B299" s="137">
        <f t="shared" si="44"/>
        <v>4</v>
      </c>
      <c r="C299" s="115" t="str">
        <f t="shared" si="45"/>
        <v>dec2024</v>
      </c>
      <c r="D299" s="160">
        <f t="shared" si="46"/>
        <v>45627</v>
      </c>
      <c r="E299" s="153"/>
      <c r="F299" s="154"/>
      <c r="G299" s="249"/>
      <c r="H299" s="175">
        <v>154.28358012350887</v>
      </c>
      <c r="I299" s="175">
        <v>553.93219942478856</v>
      </c>
      <c r="J299" s="175">
        <v>269.72028233639088</v>
      </c>
      <c r="K299" s="256"/>
      <c r="L299" s="175"/>
      <c r="M299" s="175"/>
      <c r="N299" s="175"/>
      <c r="O299" s="175"/>
      <c r="P299" s="175">
        <v>2448</v>
      </c>
      <c r="Q299" s="175">
        <v>5096</v>
      </c>
      <c r="R299" s="175">
        <v>1402</v>
      </c>
      <c r="S299" s="107">
        <v>352.5</v>
      </c>
      <c r="T299" s="225">
        <v>392</v>
      </c>
      <c r="W299" s="128"/>
      <c r="X299" s="128"/>
      <c r="Y299" s="128"/>
      <c r="Z299" s="128"/>
      <c r="AA299" s="128"/>
      <c r="AB299" s="128"/>
      <c r="AC299" s="128"/>
      <c r="AD299" s="128"/>
      <c r="AE299" s="128"/>
      <c r="AF299" s="128"/>
      <c r="AG299" s="128"/>
      <c r="AH299" s="128"/>
      <c r="AI299" s="128"/>
      <c r="AJ299" s="128"/>
      <c r="AK299" s="128"/>
      <c r="AL299" s="128"/>
      <c r="AM299" s="86"/>
    </row>
    <row r="300" spans="1:39" s="129" customFormat="1">
      <c r="A300" s="229">
        <v>45658</v>
      </c>
      <c r="B300" s="137">
        <f t="shared" si="44"/>
        <v>1</v>
      </c>
      <c r="C300" s="115" t="str">
        <f t="shared" si="45"/>
        <v>Mar2025</v>
      </c>
      <c r="D300" s="160">
        <f t="shared" si="46"/>
        <v>45717</v>
      </c>
      <c r="E300" s="153"/>
      <c r="F300" s="154"/>
      <c r="G300" s="249"/>
      <c r="H300" s="175">
        <v>160.81827837897569</v>
      </c>
      <c r="I300" s="175">
        <v>445.77134484355099</v>
      </c>
      <c r="J300" s="175">
        <v>268.65903034436923</v>
      </c>
      <c r="K300" s="256"/>
      <c r="L300" s="175"/>
      <c r="M300" s="175"/>
      <c r="N300" s="175"/>
      <c r="O300" s="175"/>
      <c r="P300" s="175">
        <v>2434</v>
      </c>
      <c r="Q300" s="175">
        <v>5005</v>
      </c>
      <c r="R300" s="175">
        <v>1386</v>
      </c>
      <c r="S300" s="107">
        <v>352.75</v>
      </c>
      <c r="T300" s="225">
        <v>392</v>
      </c>
      <c r="W300" s="128"/>
      <c r="X300" s="128"/>
      <c r="Y300" s="128"/>
      <c r="Z300" s="128"/>
      <c r="AA300" s="128"/>
      <c r="AB300" s="128"/>
      <c r="AC300" s="128"/>
      <c r="AD300" s="128"/>
      <c r="AE300" s="128"/>
      <c r="AF300" s="128"/>
      <c r="AG300" s="128"/>
      <c r="AH300" s="128"/>
      <c r="AI300" s="128"/>
      <c r="AJ300" s="128"/>
      <c r="AK300" s="128"/>
      <c r="AL300" s="128"/>
      <c r="AM300" s="86"/>
    </row>
    <row r="301" spans="1:39" s="129" customFormat="1">
      <c r="A301" s="229">
        <v>45689</v>
      </c>
      <c r="B301" s="137">
        <f t="shared" si="44"/>
        <v>1</v>
      </c>
      <c r="C301" s="115" t="str">
        <f t="shared" si="45"/>
        <v>Mar2025</v>
      </c>
      <c r="D301" s="160">
        <f t="shared" si="46"/>
        <v>45717</v>
      </c>
      <c r="E301" s="153"/>
      <c r="F301" s="154"/>
      <c r="G301" s="249"/>
      <c r="H301" s="175">
        <v>165.61580339256167</v>
      </c>
      <c r="I301" s="175">
        <v>478.21679711292819</v>
      </c>
      <c r="J301" s="175">
        <v>264.95325237509365</v>
      </c>
      <c r="K301" s="256"/>
      <c r="L301" s="175"/>
      <c r="M301" s="175"/>
      <c r="N301" s="175"/>
      <c r="O301" s="175"/>
      <c r="P301" s="175">
        <v>2444</v>
      </c>
      <c r="Q301" s="175">
        <v>5016</v>
      </c>
      <c r="R301" s="175">
        <v>1427</v>
      </c>
      <c r="S301" s="107">
        <v>353</v>
      </c>
      <c r="T301" s="225">
        <v>394</v>
      </c>
      <c r="W301" s="128"/>
      <c r="X301" s="128"/>
      <c r="Y301" s="128"/>
      <c r="Z301" s="128"/>
      <c r="AA301" s="128"/>
      <c r="AB301" s="128"/>
      <c r="AC301" s="128"/>
      <c r="AD301" s="128"/>
      <c r="AE301" s="128"/>
      <c r="AF301" s="128"/>
      <c r="AG301" s="128"/>
      <c r="AH301" s="128"/>
      <c r="AI301" s="128"/>
      <c r="AJ301" s="128"/>
      <c r="AK301" s="128"/>
      <c r="AL301" s="128"/>
      <c r="AM301" s="86"/>
    </row>
    <row r="302" spans="1:39" s="129" customFormat="1">
      <c r="A302" s="229">
        <v>45717</v>
      </c>
      <c r="B302" s="137">
        <f t="shared" si="44"/>
        <v>1</v>
      </c>
      <c r="C302" s="115" t="str">
        <f t="shared" si="45"/>
        <v>Mar2025</v>
      </c>
      <c r="D302" s="160">
        <f t="shared" si="46"/>
        <v>45717</v>
      </c>
      <c r="E302" s="153"/>
      <c r="F302" s="154"/>
      <c r="G302" s="249"/>
      <c r="H302" s="175">
        <v>172.91611256797819</v>
      </c>
      <c r="I302" s="175">
        <v>503.58642345055887</v>
      </c>
      <c r="J302" s="175">
        <v>284.54721997806644</v>
      </c>
      <c r="K302" s="256"/>
      <c r="L302" s="175"/>
      <c r="M302" s="175"/>
      <c r="N302" s="175"/>
      <c r="O302" s="175"/>
      <c r="P302" s="175">
        <v>2460</v>
      </c>
      <c r="Q302" s="175">
        <v>5042</v>
      </c>
      <c r="R302" s="175">
        <v>1455</v>
      </c>
      <c r="S302" s="107">
        <v>353.25</v>
      </c>
      <c r="T302" s="225">
        <v>394</v>
      </c>
      <c r="W302" s="128"/>
      <c r="X302" s="128"/>
      <c r="Y302" s="128"/>
      <c r="Z302" s="128"/>
      <c r="AA302" s="128"/>
      <c r="AB302" s="128"/>
      <c r="AC302" s="128"/>
      <c r="AD302" s="128"/>
      <c r="AE302" s="128"/>
      <c r="AF302" s="128"/>
      <c r="AG302" s="128"/>
      <c r="AH302" s="128"/>
      <c r="AI302" s="128"/>
      <c r="AJ302" s="128"/>
      <c r="AK302" s="128"/>
      <c r="AL302" s="128"/>
      <c r="AM302" s="86"/>
    </row>
    <row r="303" spans="1:39" s="129" customFormat="1">
      <c r="A303" s="229">
        <v>45748</v>
      </c>
      <c r="B303" s="137">
        <f t="shared" si="44"/>
        <v>2</v>
      </c>
      <c r="C303" s="115" t="str">
        <f t="shared" si="45"/>
        <v>June2025</v>
      </c>
      <c r="D303" s="160">
        <f t="shared" si="46"/>
        <v>45809</v>
      </c>
      <c r="E303" s="153"/>
      <c r="F303" s="154"/>
      <c r="G303" s="249"/>
      <c r="H303" s="175">
        <v>165.62376289477615</v>
      </c>
      <c r="I303" s="175">
        <v>501.71495470955756</v>
      </c>
      <c r="J303" s="175">
        <v>256.40592609716668</v>
      </c>
      <c r="K303" s="256"/>
      <c r="L303" s="175"/>
      <c r="M303" s="175"/>
      <c r="N303" s="175"/>
      <c r="O303" s="175"/>
      <c r="P303" s="175">
        <v>2468</v>
      </c>
      <c r="Q303" s="175">
        <v>5030</v>
      </c>
      <c r="R303" s="175">
        <v>1461</v>
      </c>
      <c r="S303" s="107">
        <v>353.5</v>
      </c>
      <c r="T303" s="225">
        <v>395</v>
      </c>
      <c r="W303" s="128"/>
      <c r="X303" s="128"/>
      <c r="Y303" s="128"/>
      <c r="Z303" s="128"/>
      <c r="AA303" s="128"/>
      <c r="AB303" s="128"/>
      <c r="AC303" s="128"/>
      <c r="AD303" s="128"/>
      <c r="AE303" s="128"/>
      <c r="AF303" s="128"/>
      <c r="AG303" s="128"/>
      <c r="AH303" s="128"/>
      <c r="AI303" s="128"/>
      <c r="AJ303" s="128"/>
      <c r="AK303" s="128"/>
      <c r="AL303" s="128"/>
      <c r="AM303" s="86"/>
    </row>
    <row r="304" spans="1:39" s="129" customFormat="1">
      <c r="A304" s="229">
        <v>45778</v>
      </c>
      <c r="B304" s="137">
        <f t="shared" si="44"/>
        <v>2</v>
      </c>
      <c r="C304" s="115" t="str">
        <f t="shared" si="45"/>
        <v>June2025</v>
      </c>
      <c r="D304" s="160">
        <f t="shared" si="46"/>
        <v>45809</v>
      </c>
      <c r="E304" s="153"/>
      <c r="F304" s="154"/>
      <c r="G304" s="249"/>
      <c r="H304" s="175">
        <v>164.83593380617509</v>
      </c>
      <c r="I304" s="175">
        <v>494.31231214109977</v>
      </c>
      <c r="J304" s="175">
        <v>260.89341737378686</v>
      </c>
      <c r="K304" s="256"/>
      <c r="L304" s="175"/>
      <c r="M304" s="175"/>
      <c r="N304" s="175"/>
      <c r="O304" s="175"/>
      <c r="P304" s="175">
        <v>2458</v>
      </c>
      <c r="Q304" s="175">
        <v>5007</v>
      </c>
      <c r="R304" s="175">
        <v>1457</v>
      </c>
      <c r="S304" s="107">
        <v>353.75</v>
      </c>
      <c r="T304" s="225">
        <v>396</v>
      </c>
      <c r="W304" s="128"/>
      <c r="X304" s="128"/>
      <c r="Y304" s="128"/>
      <c r="Z304" s="128"/>
      <c r="AA304" s="128"/>
      <c r="AB304" s="128"/>
      <c r="AC304" s="128"/>
      <c r="AD304" s="128"/>
      <c r="AE304" s="128"/>
      <c r="AF304" s="128"/>
      <c r="AG304" s="128"/>
      <c r="AH304" s="128"/>
      <c r="AI304" s="128"/>
      <c r="AJ304" s="128"/>
      <c r="AK304" s="128"/>
      <c r="AL304" s="128"/>
      <c r="AM304" s="86"/>
    </row>
    <row r="305" spans="1:39" s="129" customFormat="1">
      <c r="A305" s="695">
        <v>45809</v>
      </c>
      <c r="B305" s="137">
        <f t="shared" si="44"/>
        <v>2</v>
      </c>
      <c r="C305" s="115" t="str">
        <f t="shared" si="45"/>
        <v>June2025</v>
      </c>
      <c r="D305" s="160">
        <f t="shared" si="46"/>
        <v>45809</v>
      </c>
      <c r="E305" s="153"/>
      <c r="F305" s="190"/>
      <c r="G305" s="249"/>
      <c r="H305" s="175">
        <v>164.61816768991136</v>
      </c>
      <c r="I305" s="175">
        <v>516.42316507411306</v>
      </c>
      <c r="J305" s="175">
        <v>238.81040275191879</v>
      </c>
      <c r="K305" s="256"/>
      <c r="L305" s="175"/>
      <c r="M305" s="175"/>
      <c r="N305" s="175"/>
      <c r="O305" s="175"/>
      <c r="P305" s="175">
        <v>2456</v>
      </c>
      <c r="Q305" s="175">
        <v>5018</v>
      </c>
      <c r="R305" s="175">
        <v>1436</v>
      </c>
      <c r="S305" s="107">
        <v>354</v>
      </c>
      <c r="T305" s="225">
        <v>397</v>
      </c>
      <c r="W305" s="128"/>
      <c r="X305" s="128"/>
      <c r="Y305" s="128"/>
      <c r="Z305" s="128"/>
      <c r="AA305" s="128"/>
      <c r="AB305" s="128"/>
      <c r="AC305" s="128"/>
      <c r="AD305" s="128"/>
      <c r="AE305" s="128"/>
      <c r="AF305" s="128"/>
      <c r="AG305" s="128"/>
      <c r="AH305" s="128"/>
      <c r="AI305" s="128"/>
      <c r="AJ305" s="128"/>
      <c r="AK305" s="128"/>
      <c r="AL305" s="128"/>
      <c r="AM305" s="86"/>
    </row>
    <row r="306" spans="1:39">
      <c r="A306" s="703">
        <v>45839</v>
      </c>
      <c r="B306" s="137">
        <f t="shared" ref="B306:B317" si="47">MONTH(MONTH(A306)&amp;0)</f>
        <v>3</v>
      </c>
      <c r="C306" s="115" t="str">
        <f t="shared" ref="C306:C317" si="48">IF(B306=4,"dec",IF(B306=1,"Mar", IF(B306=2,"June",IF(B306=3,"Sep",""))))&amp;YEAR(A306)</f>
        <v>Sep2025</v>
      </c>
      <c r="D306" s="160">
        <f t="shared" ref="D306:D317" si="49">DATEVALUE(C306)</f>
        <v>45901</v>
      </c>
      <c r="H306" s="175">
        <v>177.03577986761348</v>
      </c>
      <c r="I306" s="128">
        <v>519.07903045012677</v>
      </c>
      <c r="J306" s="128">
        <v>252.40400974435255</v>
      </c>
      <c r="P306" s="128">
        <v>2465</v>
      </c>
      <c r="Q306" s="128">
        <v>5017</v>
      </c>
      <c r="R306" s="128">
        <v>1416</v>
      </c>
      <c r="S306" s="128">
        <v>354.25</v>
      </c>
      <c r="T306" s="225">
        <v>398</v>
      </c>
    </row>
    <row r="307" spans="1:39">
      <c r="A307" s="703">
        <v>45870</v>
      </c>
      <c r="B307" s="137">
        <f t="shared" si="47"/>
        <v>3</v>
      </c>
      <c r="C307" s="115" t="str">
        <f t="shared" si="48"/>
        <v>Sep2025</v>
      </c>
      <c r="D307" s="160">
        <f t="shared" si="49"/>
        <v>45901</v>
      </c>
      <c r="H307" s="175">
        <v>172.74602263986228</v>
      </c>
      <c r="I307" s="128">
        <v>526.20470929911153</v>
      </c>
      <c r="J307" s="128">
        <v>253.26349674435943</v>
      </c>
      <c r="P307" s="128">
        <v>2475</v>
      </c>
      <c r="Q307" s="128">
        <v>5039</v>
      </c>
      <c r="R307" s="128">
        <v>1390</v>
      </c>
      <c r="S307" s="128">
        <v>354.5</v>
      </c>
      <c r="T307" s="225">
        <v>399</v>
      </c>
    </row>
    <row r="308" spans="1:39">
      <c r="A308" s="703">
        <v>45901</v>
      </c>
      <c r="B308" s="137">
        <f t="shared" si="47"/>
        <v>3</v>
      </c>
      <c r="C308" s="115" t="str">
        <f t="shared" si="48"/>
        <v>Sep2025</v>
      </c>
      <c r="D308" s="160">
        <f t="shared" si="49"/>
        <v>45901</v>
      </c>
      <c r="H308" s="175">
        <v>167.16370011789149</v>
      </c>
      <c r="I308" s="128">
        <v>507.03253265933284</v>
      </c>
      <c r="J308" s="128">
        <v>251.59563770367902</v>
      </c>
      <c r="P308" s="128">
        <v>2480</v>
      </c>
      <c r="Q308" s="128">
        <v>5130</v>
      </c>
      <c r="R308" s="128">
        <v>1385</v>
      </c>
      <c r="S308" s="128">
        <v>354.75</v>
      </c>
      <c r="T308" s="225">
        <v>400</v>
      </c>
    </row>
    <row r="309" spans="1:39">
      <c r="A309" s="703">
        <v>45931</v>
      </c>
      <c r="B309" s="137">
        <f t="shared" si="47"/>
        <v>4</v>
      </c>
      <c r="C309" s="115" t="str">
        <f t="shared" si="48"/>
        <v>dec2025</v>
      </c>
      <c r="D309" s="160">
        <f t="shared" si="49"/>
        <v>45992</v>
      </c>
      <c r="H309" s="175">
        <v>174.4726729389765</v>
      </c>
      <c r="I309" s="128">
        <v>507.68715356579952</v>
      </c>
      <c r="J309" s="128">
        <v>254.559192357623</v>
      </c>
      <c r="P309" s="128">
        <v>2482</v>
      </c>
      <c r="Q309" s="128">
        <v>5004</v>
      </c>
      <c r="R309" s="128">
        <v>1360</v>
      </c>
      <c r="S309" s="128">
        <v>355</v>
      </c>
      <c r="T309" s="225">
        <v>401</v>
      </c>
    </row>
    <row r="310" spans="1:39">
      <c r="A310" s="703">
        <v>45962</v>
      </c>
      <c r="B310" s="137">
        <f t="shared" si="47"/>
        <v>4</v>
      </c>
      <c r="C310" s="115" t="str">
        <f t="shared" si="48"/>
        <v>dec2025</v>
      </c>
      <c r="D310" s="160">
        <f t="shared" si="49"/>
        <v>45992</v>
      </c>
      <c r="H310" s="175">
        <v>168.86953997403381</v>
      </c>
      <c r="I310" s="128">
        <v>504.26266190672004</v>
      </c>
      <c r="J310" s="128">
        <v>269.93811276509246</v>
      </c>
      <c r="P310" s="128">
        <v>2487</v>
      </c>
      <c r="Q310" s="128">
        <v>5059</v>
      </c>
      <c r="R310" s="128">
        <v>1369</v>
      </c>
      <c r="S310" s="128">
        <v>355.25</v>
      </c>
      <c r="T310" s="225">
        <v>402</v>
      </c>
    </row>
    <row r="311" spans="1:39">
      <c r="A311" s="703">
        <v>45992</v>
      </c>
      <c r="B311" s="137">
        <f t="shared" si="47"/>
        <v>4</v>
      </c>
      <c r="C311" s="115" t="str">
        <f t="shared" si="48"/>
        <v>dec2025</v>
      </c>
      <c r="D311" s="160">
        <f t="shared" si="49"/>
        <v>45992</v>
      </c>
      <c r="H311" s="175">
        <v>157.23362162631034</v>
      </c>
      <c r="I311" s="128">
        <v>558.71433039709291</v>
      </c>
      <c r="J311" s="128">
        <v>270.31920726931929</v>
      </c>
      <c r="P311" s="128">
        <v>2475</v>
      </c>
      <c r="Q311" s="128">
        <v>5123</v>
      </c>
      <c r="R311" s="128">
        <v>1406</v>
      </c>
      <c r="S311" s="128">
        <v>355.5</v>
      </c>
      <c r="T311" s="225">
        <v>403</v>
      </c>
    </row>
    <row r="312" spans="1:39">
      <c r="A312" s="703">
        <v>46033</v>
      </c>
      <c r="B312" s="137">
        <f t="shared" si="47"/>
        <v>1</v>
      </c>
      <c r="C312" s="115" t="str">
        <f t="shared" si="48"/>
        <v>Mar2026</v>
      </c>
      <c r="D312" s="160">
        <f t="shared" si="49"/>
        <v>46082</v>
      </c>
      <c r="H312" s="175">
        <v>160.68447785931937</v>
      </c>
      <c r="I312" s="128">
        <v>450.92511944070066</v>
      </c>
      <c r="J312" s="128">
        <v>269.1529333549048</v>
      </c>
      <c r="P312" s="128">
        <v>2464</v>
      </c>
      <c r="Q312" s="128">
        <v>5036</v>
      </c>
      <c r="R312" s="128">
        <v>1389</v>
      </c>
      <c r="S312" s="128">
        <v>355.75</v>
      </c>
      <c r="T312" s="225">
        <v>404</v>
      </c>
    </row>
    <row r="313" spans="1:39">
      <c r="A313" s="703">
        <v>46054</v>
      </c>
      <c r="B313" s="137">
        <f t="shared" si="47"/>
        <v>1</v>
      </c>
      <c r="C313" s="115" t="str">
        <f t="shared" si="48"/>
        <v>Mar2026</v>
      </c>
      <c r="D313" s="160">
        <f t="shared" si="49"/>
        <v>46082</v>
      </c>
      <c r="H313" s="175">
        <v>163.73605075079973</v>
      </c>
      <c r="I313" s="128">
        <v>485.01726260803503</v>
      </c>
      <c r="J313" s="128">
        <v>266.24998977894609</v>
      </c>
      <c r="P313" s="128">
        <v>2476</v>
      </c>
      <c r="Q313" s="128">
        <v>5054</v>
      </c>
      <c r="R313" s="128">
        <v>1431</v>
      </c>
      <c r="S313" s="128">
        <v>356</v>
      </c>
      <c r="T313" s="225">
        <v>405</v>
      </c>
    </row>
    <row r="314" spans="1:39">
      <c r="A314" s="703">
        <v>46082</v>
      </c>
      <c r="B314" s="137">
        <f t="shared" si="47"/>
        <v>1</v>
      </c>
      <c r="C314" s="115" t="str">
        <f t="shared" si="48"/>
        <v>Mar2026</v>
      </c>
      <c r="D314" s="160">
        <f t="shared" si="49"/>
        <v>46082</v>
      </c>
      <c r="H314" s="175">
        <v>173.23615772509302</v>
      </c>
      <c r="I314" s="128">
        <v>509.66227562235775</v>
      </c>
      <c r="J314" s="128">
        <v>285.78016983531847</v>
      </c>
      <c r="P314" s="128">
        <v>2494</v>
      </c>
      <c r="Q314" s="128">
        <v>5085</v>
      </c>
      <c r="R314" s="128">
        <v>1460</v>
      </c>
      <c r="S314" s="128">
        <v>356.25</v>
      </c>
      <c r="T314" s="225">
        <v>406</v>
      </c>
    </row>
    <row r="315" spans="1:39">
      <c r="A315" s="703">
        <v>46113</v>
      </c>
      <c r="B315" s="137">
        <f t="shared" si="47"/>
        <v>2</v>
      </c>
      <c r="C315" s="115" t="str">
        <f t="shared" si="48"/>
        <v>June2026</v>
      </c>
      <c r="D315" s="160">
        <f t="shared" si="49"/>
        <v>46174</v>
      </c>
      <c r="H315" s="175">
        <v>166.03302869712982</v>
      </c>
      <c r="I315" s="128">
        <v>508.31013397139895</v>
      </c>
      <c r="J315" s="128">
        <v>256.84708822403206</v>
      </c>
      <c r="P315" s="128">
        <v>2503</v>
      </c>
      <c r="Q315" s="128">
        <v>5078</v>
      </c>
      <c r="R315" s="128">
        <v>1465</v>
      </c>
      <c r="S315" s="128">
        <v>356.5</v>
      </c>
      <c r="T315" s="225">
        <v>407</v>
      </c>
    </row>
    <row r="316" spans="1:39">
      <c r="A316" s="703">
        <v>46153</v>
      </c>
      <c r="B316" s="137">
        <f t="shared" si="47"/>
        <v>2</v>
      </c>
      <c r="C316" s="115" t="str">
        <f t="shared" si="48"/>
        <v>June2026</v>
      </c>
      <c r="D316" s="160">
        <f t="shared" si="49"/>
        <v>46174</v>
      </c>
      <c r="H316" s="175">
        <v>165.52628685196893</v>
      </c>
      <c r="I316" s="128">
        <v>501.3257501365926</v>
      </c>
      <c r="J316" s="128">
        <v>262.2638790302471</v>
      </c>
      <c r="P316" s="128">
        <v>2487</v>
      </c>
      <c r="Q316" s="128">
        <v>5059</v>
      </c>
      <c r="R316" s="128">
        <v>1462</v>
      </c>
      <c r="S316" s="128">
        <v>356.75</v>
      </c>
      <c r="T316" s="225">
        <v>408</v>
      </c>
    </row>
    <row r="317" spans="1:39" ht="13.5" thickBot="1">
      <c r="A317" s="704">
        <v>46174</v>
      </c>
      <c r="B317" s="715">
        <f t="shared" si="47"/>
        <v>2</v>
      </c>
      <c r="C317" s="116" t="str">
        <f t="shared" si="48"/>
        <v>June2026</v>
      </c>
      <c r="D317" s="161">
        <f t="shared" si="49"/>
        <v>46174</v>
      </c>
      <c r="E317" s="693"/>
      <c r="F317" s="693"/>
      <c r="G317" s="263"/>
      <c r="H317" s="403">
        <v>165.68420726209243</v>
      </c>
      <c r="I317" s="403">
        <v>523.22032090261496</v>
      </c>
      <c r="J317" s="403">
        <v>238.07482665477656</v>
      </c>
      <c r="K317" s="403"/>
      <c r="L317" s="403"/>
      <c r="M317" s="403"/>
      <c r="N317" s="403"/>
      <c r="O317" s="403"/>
      <c r="P317" s="403">
        <v>2485</v>
      </c>
      <c r="Q317" s="403">
        <v>5073</v>
      </c>
      <c r="R317" s="403">
        <v>1439</v>
      </c>
      <c r="S317" s="403">
        <v>357</v>
      </c>
      <c r="T317" s="230">
        <v>410</v>
      </c>
    </row>
  </sheetData>
  <mergeCells count="2">
    <mergeCell ref="E2:F2"/>
    <mergeCell ref="W2:X2"/>
  </mergeCells>
  <conditionalFormatting sqref="W5:AL109">
    <cfRule type="containsErrors" dxfId="4" priority="1">
      <formula>ISERROR(W5)</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30" fitToHeight="0" orientation="landscape" r:id="rId1"/>
  <headerFooter>
    <oddFooter>&amp;L&amp;F&amp;CPage &amp;P of &amp;N&amp;R&amp;D</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E1"/>
  <sheetViews>
    <sheetView workbookViewId="0"/>
  </sheetViews>
  <sheetFormatPr defaultRowHeight="12.75"/>
  <cols>
    <col min="1" max="16384" width="9.140625" style="73"/>
  </cols>
  <sheetData>
    <row r="1" spans="1:5" ht="18.75">
      <c r="A1" s="82" t="s">
        <v>152</v>
      </c>
      <c r="E1" s="163" t="s">
        <v>158</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48" fitToHeight="0" orientation="landscape" r:id="rId1"/>
  <headerFooter>
    <oddFooter>&amp;L&amp;F&amp;CPage &amp;P of &amp;N&amp;R&amp;D</oddFooter>
  </headerFooter>
  <drawing r:id="rId2"/>
</worksheet>
</file>

<file path=xl/worksheets/sheet33.xml><?xml version="1.0" encoding="utf-8"?>
<worksheet xmlns="http://schemas.openxmlformats.org/spreadsheetml/2006/main" xmlns:r="http://schemas.openxmlformats.org/officeDocument/2006/relationships">
  <sheetPr>
    <tabColor rgb="FF00B050"/>
    <pageSetUpPr fitToPage="1"/>
  </sheetPr>
  <dimension ref="A1:AD317"/>
  <sheetViews>
    <sheetView topLeftCell="M1" zoomScaleNormal="100" workbookViewId="0">
      <pane ySplit="3" topLeftCell="A51" activePane="bottomLeft" state="frozen"/>
      <selection pane="bottomLeft" activeCell="AC76" sqref="AC76"/>
    </sheetView>
  </sheetViews>
  <sheetFormatPr defaultRowHeight="12.75"/>
  <cols>
    <col min="1" max="1" width="21.5703125" style="119" customWidth="1"/>
    <col min="2" max="4" width="12.7109375" style="83" hidden="1" customWidth="1"/>
    <col min="5" max="7" width="12.7109375" style="83" customWidth="1"/>
    <col min="8" max="8" width="12.7109375" style="264" customWidth="1"/>
    <col min="9" max="10" width="12.7109375" style="281" customWidth="1"/>
    <col min="11" max="11" width="12.7109375" style="85" customWidth="1"/>
    <col min="12" max="12" width="15.7109375" style="85" customWidth="1"/>
    <col min="13" max="13" width="15.7109375" style="99" customWidth="1"/>
    <col min="14" max="15" width="12.7109375" style="85" customWidth="1"/>
    <col min="16" max="16" width="12.7109375" style="87" customWidth="1"/>
    <col min="17" max="18" width="12.7109375" style="88" customWidth="1"/>
    <col min="19" max="19" width="10.42578125" style="88" customWidth="1"/>
    <col min="20" max="21" width="12.7109375" style="130" customWidth="1"/>
    <col min="22" max="22" width="18.140625" style="88" customWidth="1"/>
    <col min="23" max="24" width="12.7109375" style="88" customWidth="1"/>
    <col min="25" max="25" width="13.7109375" style="88" customWidth="1"/>
    <col min="26" max="26" width="12.7109375" style="88" customWidth="1"/>
    <col min="27" max="27" width="6.7109375" style="73" customWidth="1"/>
    <col min="28" max="28" width="6.140625" style="73" customWidth="1"/>
    <col min="29" max="29" width="6" style="73" customWidth="1"/>
    <col min="30" max="30" width="6.7109375" style="73" customWidth="1"/>
    <col min="31" max="16384" width="9.140625" style="73"/>
  </cols>
  <sheetData>
    <row r="1" spans="1:30">
      <c r="A1" s="82" t="s">
        <v>152</v>
      </c>
      <c r="O1" s="221" t="s">
        <v>62</v>
      </c>
    </row>
    <row r="2" spans="1:30" ht="13.5" thickBot="1">
      <c r="A2" s="82"/>
      <c r="E2" s="792" t="s">
        <v>12</v>
      </c>
      <c r="F2" s="793"/>
      <c r="G2" s="533"/>
      <c r="I2" s="265"/>
      <c r="J2" s="265"/>
      <c r="K2" s="99"/>
      <c r="L2" s="117"/>
      <c r="N2" s="99"/>
      <c r="O2" s="99"/>
      <c r="Q2" s="791" t="s">
        <v>13</v>
      </c>
      <c r="R2" s="791"/>
      <c r="S2" s="781"/>
    </row>
    <row r="3" spans="1:30" ht="65.25" thickBot="1">
      <c r="A3" s="89" t="s">
        <v>6</v>
      </c>
      <c r="B3" s="90" t="s">
        <v>8</v>
      </c>
      <c r="C3" s="90" t="s">
        <v>15</v>
      </c>
      <c r="D3" s="91" t="s">
        <v>14</v>
      </c>
      <c r="E3" s="266" t="s">
        <v>55</v>
      </c>
      <c r="F3" s="267" t="s">
        <v>256</v>
      </c>
      <c r="G3" s="267" t="s">
        <v>257</v>
      </c>
      <c r="H3" s="267" t="s">
        <v>56</v>
      </c>
      <c r="I3" s="267" t="s">
        <v>258</v>
      </c>
      <c r="J3" s="267" t="s">
        <v>259</v>
      </c>
      <c r="K3" s="92" t="s">
        <v>57</v>
      </c>
      <c r="L3" s="267" t="s">
        <v>260</v>
      </c>
      <c r="M3" s="267" t="s">
        <v>261</v>
      </c>
      <c r="N3" s="268" t="s">
        <v>128</v>
      </c>
      <c r="O3" s="269"/>
      <c r="P3" s="395" t="s">
        <v>14</v>
      </c>
      <c r="Q3" s="297" t="s">
        <v>55</v>
      </c>
      <c r="R3" s="267" t="s">
        <v>256</v>
      </c>
      <c r="S3" s="267" t="s">
        <v>257</v>
      </c>
      <c r="T3" s="267" t="s">
        <v>56</v>
      </c>
      <c r="U3" s="267" t="s">
        <v>258</v>
      </c>
      <c r="V3" s="267" t="s">
        <v>259</v>
      </c>
      <c r="W3" s="92" t="s">
        <v>57</v>
      </c>
      <c r="X3" s="267" t="s">
        <v>260</v>
      </c>
      <c r="Y3" s="267" t="s">
        <v>261</v>
      </c>
      <c r="Z3" s="394" t="s">
        <v>128</v>
      </c>
      <c r="AA3" s="398" t="s">
        <v>104</v>
      </c>
      <c r="AB3" s="399" t="s">
        <v>105</v>
      </c>
      <c r="AC3" s="399" t="s">
        <v>106</v>
      </c>
      <c r="AD3" s="400" t="s">
        <v>107</v>
      </c>
    </row>
    <row r="4" spans="1:30">
      <c r="A4" s="95">
        <v>36707</v>
      </c>
      <c r="B4" s="96">
        <f>MONTH(MONTH(A4)&amp;0)</f>
        <v>2</v>
      </c>
      <c r="C4" s="97" t="str">
        <f>IF(B4=4,"dec",IF(B4=1,"Mar", IF(B4=2,"June",IF(B4=3,"Sep",""))))&amp;YEAR(A4)</f>
        <v>June2000</v>
      </c>
      <c r="D4" s="98">
        <f>DATEVALUE(C4)</f>
        <v>36678</v>
      </c>
      <c r="E4" s="100">
        <v>4956</v>
      </c>
      <c r="F4" s="100"/>
      <c r="G4" s="100"/>
      <c r="H4" s="100">
        <v>745</v>
      </c>
      <c r="I4" s="100"/>
      <c r="J4" s="100"/>
      <c r="K4" s="100">
        <v>5701</v>
      </c>
      <c r="L4" s="271"/>
      <c r="M4" s="272"/>
      <c r="N4" s="273"/>
      <c r="O4" s="271"/>
      <c r="P4" s="396">
        <v>36707</v>
      </c>
      <c r="Q4" s="146">
        <f>IF(VLOOKUP(P4,$A$4:$M$317,5,FALSE)=0,NA(),VLOOKUP(P4,$A$4:$M$317,5,FALSE))</f>
        <v>4956</v>
      </c>
      <c r="R4" s="147" t="e">
        <f>IF(VLOOKUP(P4,$A$4:$M$317,6,FALSE)=0,NA(),VLOOKUP(P4,$A$4:$M$317,6,FALSE))</f>
        <v>#N/A</v>
      </c>
      <c r="S4" s="147" t="e">
        <f>IF(VLOOKUP(P4,$A$4:$M$317,7,FALSE)=0,NA(),VLOOKUP(P4,$A$4:$M$317,7,FALSE))</f>
        <v>#N/A</v>
      </c>
      <c r="T4" s="147">
        <f>IF(VLOOKUP(P4,$A$4:$M$317,8,FALSE)=0,NA(),VLOOKUP(P4,$A$4:$M$317,8,FALSE))</f>
        <v>745</v>
      </c>
      <c r="U4" s="147" t="e">
        <f>IF(VLOOKUP(P4,$A$4:$M$317,9,FALSE)=0,NA(),VLOOKUP(P4,$A$4:$M$317,9,FALSE))</f>
        <v>#N/A</v>
      </c>
      <c r="V4" s="147" t="e">
        <f>IF(VLOOKUP(P4,$A$4:$M$317,10,FALSE)=0,NA(),VLOOKUP(P4,$A$4:$M$317,10,FALSE))</f>
        <v>#N/A</v>
      </c>
      <c r="W4" s="147">
        <f>IF(VLOOKUP(P4,$A$4:$M$317,11,FALSE)=0,NA(),VLOOKUP(P4,$A$4:$M$317,11,FALSE))</f>
        <v>5701</v>
      </c>
      <c r="X4" s="147" t="e">
        <f>IF(VLOOKUP(P4,$A$4:$M$317,12,FALSE)=0,NA(),VLOOKUP(P4,$A$4:$M$317,12,FALSE))</f>
        <v>#N/A</v>
      </c>
      <c r="Y4" s="148" t="e">
        <f>IF(VLOOKUP(P4,$A$4:$M$317,13,FALSE)=0,NA(),VLOOKUP(P4,$A$4:$M$317,13,FALSE))</f>
        <v>#N/A</v>
      </c>
      <c r="Z4" s="720" t="e">
        <f>IF(VLOOKUP(P4,$A$4:$N$317,14,FALSE)=0,NA(),VLOOKUP(P4,$A$4:$N$317,14,FALSE))</f>
        <v>#N/A</v>
      </c>
      <c r="AA4" s="152">
        <f t="shared" ref="AA4:AA65" si="0">W4</f>
        <v>5701</v>
      </c>
      <c r="AB4" s="110"/>
      <c r="AC4" s="110"/>
      <c r="AD4" s="121"/>
    </row>
    <row r="5" spans="1:30">
      <c r="A5" s="102">
        <v>36738</v>
      </c>
      <c r="B5" s="103">
        <f t="shared" ref="B5:B69" si="1">MONTH(MONTH(A5)&amp;0)</f>
        <v>3</v>
      </c>
      <c r="C5" s="104" t="str">
        <f t="shared" ref="C5:C69" si="2">IF(B5=4,"dec",IF(B5=1,"Mar", IF(B5=2,"June",IF(B5=3,"Sep",""))))&amp;YEAR(A5)</f>
        <v>Sep2000</v>
      </c>
      <c r="D5" s="105">
        <f t="shared" ref="D5:D69" si="3">DATEVALUE(C5)</f>
        <v>36770</v>
      </c>
      <c r="E5" s="100">
        <v>5048</v>
      </c>
      <c r="F5" s="100"/>
      <c r="G5" s="100"/>
      <c r="H5" s="100">
        <v>730</v>
      </c>
      <c r="I5" s="100"/>
      <c r="J5" s="100"/>
      <c r="K5" s="100">
        <v>5778</v>
      </c>
      <c r="L5" s="271"/>
      <c r="M5" s="272"/>
      <c r="N5" s="273"/>
      <c r="O5" s="271"/>
      <c r="P5" s="397">
        <v>36799</v>
      </c>
      <c r="Q5" s="150">
        <f t="shared" ref="Q5:Q68" si="4">IF(VLOOKUP(P5,$A$4:$M$317,5,FALSE)=0,NA(),VLOOKUP(P5,$A$4:$M$317,5,FALSE))</f>
        <v>5119</v>
      </c>
      <c r="R5" s="109" t="e">
        <f t="shared" ref="R5:R68" si="5">IF(VLOOKUP(P5,$A$4:$M$317,6,FALSE)=0,NA(),VLOOKUP(P5,$A$4:$M$317,6,FALSE))</f>
        <v>#N/A</v>
      </c>
      <c r="S5" s="109" t="e">
        <f t="shared" ref="S5:S68" si="6">IF(VLOOKUP(P5,$A$4:$M$317,7,FALSE)=0,NA(),VLOOKUP(P5,$A$4:$M$317,7,FALSE))</f>
        <v>#N/A</v>
      </c>
      <c r="T5" s="109">
        <f t="shared" ref="T5:T68" si="7">IF(VLOOKUP(P5,$A$4:$M$317,8,FALSE)=0,NA(),VLOOKUP(P5,$A$4:$M$317,8,FALSE))</f>
        <v>758</v>
      </c>
      <c r="U5" s="109" t="e">
        <f t="shared" ref="U5:U68" si="8">IF(VLOOKUP(P5,$A$4:$M$317,9,FALSE)=0,NA(),VLOOKUP(P5,$A$4:$M$317,9,FALSE))</f>
        <v>#N/A</v>
      </c>
      <c r="V5" s="109" t="e">
        <f t="shared" ref="V5:V68" si="9">IF(VLOOKUP(P5,$A$4:$M$317,10,FALSE)=0,NA(),VLOOKUP(P5,$A$4:$M$317,10,FALSE))</f>
        <v>#N/A</v>
      </c>
      <c r="W5" s="109">
        <f t="shared" ref="W5:W68" si="10">IF(VLOOKUP(P5,$A$4:$M$317,11,FALSE)=0,NA(),VLOOKUP(P5,$A$4:$M$317,11,FALSE))</f>
        <v>5877</v>
      </c>
      <c r="X5" s="109" t="e">
        <f t="shared" ref="X5:X68" si="11">IF(VLOOKUP(P5,$A$4:$M$317,12,FALSE)=0,NA(),VLOOKUP(P5,$A$4:$M$317,12,FALSE))</f>
        <v>#N/A</v>
      </c>
      <c r="Y5" s="151" t="e">
        <f t="shared" ref="Y5:Y68" si="12">IF(VLOOKUP(P5,$A$4:$M$317,13,FALSE)=0,NA(),VLOOKUP(P5,$A$4:$M$317,13,FALSE))</f>
        <v>#N/A</v>
      </c>
      <c r="Z5" s="274" t="e">
        <f t="shared" ref="Z5:Z68" si="13">IF(VLOOKUP(P5,$A$4:$N$317,14,FALSE)=0,NA(),VLOOKUP(P5,$A$4:$N$317,14,FALSE))</f>
        <v>#N/A</v>
      </c>
      <c r="AA5" s="152">
        <f t="shared" si="0"/>
        <v>5877</v>
      </c>
      <c r="AB5" s="110"/>
      <c r="AC5" s="110"/>
      <c r="AD5" s="121"/>
    </row>
    <row r="6" spans="1:30">
      <c r="A6" s="95">
        <v>36769</v>
      </c>
      <c r="B6" s="103">
        <f t="shared" si="1"/>
        <v>3</v>
      </c>
      <c r="C6" s="104" t="str">
        <f t="shared" si="2"/>
        <v>Sep2000</v>
      </c>
      <c r="D6" s="105">
        <f t="shared" si="3"/>
        <v>36770</v>
      </c>
      <c r="E6" s="100">
        <v>5096</v>
      </c>
      <c r="F6" s="100"/>
      <c r="G6" s="100"/>
      <c r="H6" s="100">
        <v>813</v>
      </c>
      <c r="I6" s="100"/>
      <c r="J6" s="100"/>
      <c r="K6" s="100">
        <v>5909</v>
      </c>
      <c r="L6" s="271"/>
      <c r="M6" s="272"/>
      <c r="N6" s="273"/>
      <c r="O6" s="271"/>
      <c r="P6" s="176">
        <v>36891</v>
      </c>
      <c r="Q6" s="150">
        <f t="shared" si="4"/>
        <v>5047</v>
      </c>
      <c r="R6" s="109" t="e">
        <f t="shared" si="5"/>
        <v>#N/A</v>
      </c>
      <c r="S6" s="109" t="e">
        <f t="shared" si="6"/>
        <v>#N/A</v>
      </c>
      <c r="T6" s="109">
        <f t="shared" si="7"/>
        <v>725</v>
      </c>
      <c r="U6" s="109" t="e">
        <f t="shared" si="8"/>
        <v>#N/A</v>
      </c>
      <c r="V6" s="109" t="e">
        <f t="shared" si="9"/>
        <v>#N/A</v>
      </c>
      <c r="W6" s="109">
        <f t="shared" si="10"/>
        <v>5772</v>
      </c>
      <c r="X6" s="109" t="e">
        <f t="shared" si="11"/>
        <v>#N/A</v>
      </c>
      <c r="Y6" s="151" t="e">
        <f t="shared" si="12"/>
        <v>#N/A</v>
      </c>
      <c r="Z6" s="274" t="e">
        <f t="shared" si="13"/>
        <v>#N/A</v>
      </c>
      <c r="AA6" s="152">
        <f t="shared" si="0"/>
        <v>5772</v>
      </c>
      <c r="AB6" s="110"/>
      <c r="AC6" s="110"/>
      <c r="AD6" s="121"/>
    </row>
    <row r="7" spans="1:30">
      <c r="A7" s="102">
        <v>36799</v>
      </c>
      <c r="B7" s="103">
        <f t="shared" si="1"/>
        <v>3</v>
      </c>
      <c r="C7" s="104" t="str">
        <f t="shared" si="2"/>
        <v>Sep2000</v>
      </c>
      <c r="D7" s="105">
        <f t="shared" si="3"/>
        <v>36770</v>
      </c>
      <c r="E7" s="100">
        <v>5119</v>
      </c>
      <c r="F7" s="100"/>
      <c r="G7" s="100"/>
      <c r="H7" s="100">
        <v>758</v>
      </c>
      <c r="I7" s="100"/>
      <c r="J7" s="100"/>
      <c r="K7" s="100">
        <v>5877</v>
      </c>
      <c r="L7" s="271"/>
      <c r="M7" s="272"/>
      <c r="N7" s="273"/>
      <c r="O7" s="271"/>
      <c r="P7" s="176">
        <v>36981</v>
      </c>
      <c r="Q7" s="150">
        <f t="shared" si="4"/>
        <v>5047</v>
      </c>
      <c r="R7" s="109" t="e">
        <f t="shared" si="5"/>
        <v>#N/A</v>
      </c>
      <c r="S7" s="109" t="e">
        <f t="shared" si="6"/>
        <v>#N/A</v>
      </c>
      <c r="T7" s="109">
        <f t="shared" si="7"/>
        <v>977</v>
      </c>
      <c r="U7" s="109" t="e">
        <f t="shared" si="8"/>
        <v>#N/A</v>
      </c>
      <c r="V7" s="109" t="e">
        <f t="shared" si="9"/>
        <v>#N/A</v>
      </c>
      <c r="W7" s="109">
        <f t="shared" si="10"/>
        <v>6024</v>
      </c>
      <c r="X7" s="109" t="e">
        <f t="shared" si="11"/>
        <v>#N/A</v>
      </c>
      <c r="Y7" s="151" t="e">
        <f t="shared" si="12"/>
        <v>#N/A</v>
      </c>
      <c r="Z7" s="274" t="e">
        <f t="shared" si="13"/>
        <v>#N/A</v>
      </c>
      <c r="AA7" s="152">
        <f t="shared" si="0"/>
        <v>6024</v>
      </c>
      <c r="AB7" s="110"/>
      <c r="AC7" s="110"/>
      <c r="AD7" s="121"/>
    </row>
    <row r="8" spans="1:30">
      <c r="A8" s="95">
        <v>36830</v>
      </c>
      <c r="B8" s="103">
        <f t="shared" si="1"/>
        <v>4</v>
      </c>
      <c r="C8" s="104" t="str">
        <f t="shared" si="2"/>
        <v>dec2000</v>
      </c>
      <c r="D8" s="105">
        <f t="shared" si="3"/>
        <v>36861</v>
      </c>
      <c r="E8" s="100">
        <v>5124</v>
      </c>
      <c r="F8" s="100"/>
      <c r="G8" s="100"/>
      <c r="H8" s="100">
        <v>777</v>
      </c>
      <c r="I8" s="100"/>
      <c r="J8" s="100"/>
      <c r="K8" s="100">
        <v>5901</v>
      </c>
      <c r="L8" s="271"/>
      <c r="M8" s="272"/>
      <c r="N8" s="273"/>
      <c r="O8" s="271"/>
      <c r="P8" s="397">
        <v>37072</v>
      </c>
      <c r="Q8" s="150">
        <f t="shared" si="4"/>
        <v>5117</v>
      </c>
      <c r="R8" s="109" t="e">
        <f t="shared" si="5"/>
        <v>#N/A</v>
      </c>
      <c r="S8" s="109" t="e">
        <f t="shared" si="6"/>
        <v>#N/A</v>
      </c>
      <c r="T8" s="109">
        <f t="shared" si="7"/>
        <v>863</v>
      </c>
      <c r="U8" s="109" t="e">
        <f t="shared" si="8"/>
        <v>#N/A</v>
      </c>
      <c r="V8" s="109" t="e">
        <f t="shared" si="9"/>
        <v>#N/A</v>
      </c>
      <c r="W8" s="109">
        <f t="shared" si="10"/>
        <v>5980</v>
      </c>
      <c r="X8" s="109" t="e">
        <f t="shared" si="11"/>
        <v>#N/A</v>
      </c>
      <c r="Y8" s="151" t="e">
        <f t="shared" si="12"/>
        <v>#N/A</v>
      </c>
      <c r="Z8" s="274" t="e">
        <f t="shared" si="13"/>
        <v>#N/A</v>
      </c>
      <c r="AA8" s="152">
        <f t="shared" si="0"/>
        <v>5980</v>
      </c>
      <c r="AB8" s="110"/>
      <c r="AC8" s="110"/>
      <c r="AD8" s="121"/>
    </row>
    <row r="9" spans="1:30">
      <c r="A9" s="102">
        <v>36860</v>
      </c>
      <c r="B9" s="103">
        <f t="shared" si="1"/>
        <v>4</v>
      </c>
      <c r="C9" s="104" t="str">
        <f t="shared" si="2"/>
        <v>dec2000</v>
      </c>
      <c r="D9" s="105">
        <f t="shared" si="3"/>
        <v>36861</v>
      </c>
      <c r="E9" s="100">
        <v>5114</v>
      </c>
      <c r="F9" s="100"/>
      <c r="G9" s="100"/>
      <c r="H9" s="100">
        <v>788</v>
      </c>
      <c r="I9" s="100"/>
      <c r="J9" s="100"/>
      <c r="K9" s="100">
        <v>5902</v>
      </c>
      <c r="L9" s="271"/>
      <c r="M9" s="272"/>
      <c r="N9" s="273"/>
      <c r="O9" s="271"/>
      <c r="P9" s="176">
        <v>37164</v>
      </c>
      <c r="Q9" s="150">
        <f t="shared" si="4"/>
        <v>5081</v>
      </c>
      <c r="R9" s="109" t="e">
        <f t="shared" si="5"/>
        <v>#N/A</v>
      </c>
      <c r="S9" s="109" t="e">
        <f t="shared" si="6"/>
        <v>#N/A</v>
      </c>
      <c r="T9" s="109">
        <f t="shared" si="7"/>
        <v>857</v>
      </c>
      <c r="U9" s="109" t="e">
        <f t="shared" si="8"/>
        <v>#N/A</v>
      </c>
      <c r="V9" s="109" t="e">
        <f t="shared" si="9"/>
        <v>#N/A</v>
      </c>
      <c r="W9" s="109">
        <f t="shared" si="10"/>
        <v>5938</v>
      </c>
      <c r="X9" s="109" t="e">
        <f t="shared" si="11"/>
        <v>#N/A</v>
      </c>
      <c r="Y9" s="151" t="e">
        <f t="shared" si="12"/>
        <v>#N/A</v>
      </c>
      <c r="Z9" s="274" t="e">
        <f t="shared" si="13"/>
        <v>#N/A</v>
      </c>
      <c r="AA9" s="152">
        <f t="shared" si="0"/>
        <v>5938</v>
      </c>
      <c r="AB9" s="110"/>
      <c r="AC9" s="110"/>
      <c r="AD9" s="121"/>
    </row>
    <row r="10" spans="1:30">
      <c r="A10" s="95">
        <v>36891</v>
      </c>
      <c r="B10" s="103">
        <f t="shared" si="1"/>
        <v>4</v>
      </c>
      <c r="C10" s="104" t="str">
        <f t="shared" si="2"/>
        <v>dec2000</v>
      </c>
      <c r="D10" s="105">
        <f t="shared" si="3"/>
        <v>36861</v>
      </c>
      <c r="E10" s="100">
        <v>5047</v>
      </c>
      <c r="F10" s="100"/>
      <c r="G10" s="100"/>
      <c r="H10" s="100">
        <v>725</v>
      </c>
      <c r="I10" s="100"/>
      <c r="J10" s="100"/>
      <c r="K10" s="100">
        <v>5772</v>
      </c>
      <c r="L10" s="271"/>
      <c r="M10" s="272"/>
      <c r="N10" s="273"/>
      <c r="O10" s="271"/>
      <c r="P10" s="176">
        <v>37256</v>
      </c>
      <c r="Q10" s="150">
        <f t="shared" si="4"/>
        <v>4842</v>
      </c>
      <c r="R10" s="109" t="e">
        <f t="shared" si="5"/>
        <v>#N/A</v>
      </c>
      <c r="S10" s="109" t="e">
        <f t="shared" si="6"/>
        <v>#N/A</v>
      </c>
      <c r="T10" s="109">
        <f t="shared" si="7"/>
        <v>814</v>
      </c>
      <c r="U10" s="109" t="e">
        <f t="shared" si="8"/>
        <v>#N/A</v>
      </c>
      <c r="V10" s="109" t="e">
        <f t="shared" si="9"/>
        <v>#N/A</v>
      </c>
      <c r="W10" s="109">
        <f t="shared" si="10"/>
        <v>5656</v>
      </c>
      <c r="X10" s="109" t="e">
        <f t="shared" si="11"/>
        <v>#N/A</v>
      </c>
      <c r="Y10" s="151" t="e">
        <f t="shared" si="12"/>
        <v>#N/A</v>
      </c>
      <c r="Z10" s="274" t="e">
        <f t="shared" si="13"/>
        <v>#N/A</v>
      </c>
      <c r="AA10" s="152">
        <f t="shared" si="0"/>
        <v>5656</v>
      </c>
      <c r="AB10" s="110"/>
      <c r="AC10" s="110"/>
      <c r="AD10" s="121"/>
    </row>
    <row r="11" spans="1:30">
      <c r="A11" s="102">
        <v>36922</v>
      </c>
      <c r="B11" s="103">
        <f t="shared" si="1"/>
        <v>1</v>
      </c>
      <c r="C11" s="104" t="str">
        <f t="shared" si="2"/>
        <v>Mar2001</v>
      </c>
      <c r="D11" s="105">
        <f t="shared" si="3"/>
        <v>36951</v>
      </c>
      <c r="E11" s="100">
        <v>4931</v>
      </c>
      <c r="F11" s="100"/>
      <c r="G11" s="100"/>
      <c r="H11" s="100">
        <v>934</v>
      </c>
      <c r="I11" s="100"/>
      <c r="J11" s="100"/>
      <c r="K11" s="100">
        <v>5865</v>
      </c>
      <c r="L11" s="271"/>
      <c r="M11" s="272"/>
      <c r="N11" s="273"/>
      <c r="O11" s="271"/>
      <c r="P11" s="397">
        <v>37346</v>
      </c>
      <c r="Q11" s="150">
        <f t="shared" si="4"/>
        <v>4727</v>
      </c>
      <c r="R11" s="109" t="e">
        <f t="shared" si="5"/>
        <v>#N/A</v>
      </c>
      <c r="S11" s="109" t="e">
        <f t="shared" si="6"/>
        <v>#N/A</v>
      </c>
      <c r="T11" s="109">
        <f t="shared" si="7"/>
        <v>889</v>
      </c>
      <c r="U11" s="109" t="e">
        <f t="shared" si="8"/>
        <v>#N/A</v>
      </c>
      <c r="V11" s="109" t="e">
        <f t="shared" si="9"/>
        <v>#N/A</v>
      </c>
      <c r="W11" s="109">
        <f t="shared" si="10"/>
        <v>5616</v>
      </c>
      <c r="X11" s="109" t="e">
        <f t="shared" si="11"/>
        <v>#N/A</v>
      </c>
      <c r="Y11" s="151" t="e">
        <f t="shared" si="12"/>
        <v>#N/A</v>
      </c>
      <c r="Z11" s="274" t="e">
        <f t="shared" si="13"/>
        <v>#N/A</v>
      </c>
      <c r="AA11" s="152">
        <f t="shared" si="0"/>
        <v>5616</v>
      </c>
      <c r="AB11" s="110"/>
      <c r="AC11" s="110"/>
      <c r="AD11" s="121"/>
    </row>
    <row r="12" spans="1:30">
      <c r="A12" s="95">
        <v>36950</v>
      </c>
      <c r="B12" s="103">
        <f t="shared" si="1"/>
        <v>1</v>
      </c>
      <c r="C12" s="104" t="str">
        <f t="shared" si="2"/>
        <v>Mar2001</v>
      </c>
      <c r="D12" s="105">
        <f t="shared" si="3"/>
        <v>36951</v>
      </c>
      <c r="E12" s="100">
        <v>4922</v>
      </c>
      <c r="F12" s="100"/>
      <c r="G12" s="100"/>
      <c r="H12" s="100">
        <v>984</v>
      </c>
      <c r="I12" s="100"/>
      <c r="J12" s="100"/>
      <c r="K12" s="100">
        <v>5906</v>
      </c>
      <c r="L12" s="271"/>
      <c r="M12" s="272"/>
      <c r="N12" s="273"/>
      <c r="O12" s="271"/>
      <c r="P12" s="176">
        <v>37437</v>
      </c>
      <c r="Q12" s="150">
        <f t="shared" si="4"/>
        <v>4913</v>
      </c>
      <c r="R12" s="109" t="e">
        <f t="shared" si="5"/>
        <v>#N/A</v>
      </c>
      <c r="S12" s="109" t="e">
        <f t="shared" si="6"/>
        <v>#N/A</v>
      </c>
      <c r="T12" s="109">
        <f t="shared" si="7"/>
        <v>971</v>
      </c>
      <c r="U12" s="109" t="e">
        <f t="shared" si="8"/>
        <v>#N/A</v>
      </c>
      <c r="V12" s="109" t="e">
        <f t="shared" si="9"/>
        <v>#N/A</v>
      </c>
      <c r="W12" s="109">
        <f t="shared" si="10"/>
        <v>5884</v>
      </c>
      <c r="X12" s="109" t="e">
        <f t="shared" si="11"/>
        <v>#N/A</v>
      </c>
      <c r="Y12" s="151" t="e">
        <f t="shared" si="12"/>
        <v>#N/A</v>
      </c>
      <c r="Z12" s="274" t="e">
        <f t="shared" si="13"/>
        <v>#N/A</v>
      </c>
      <c r="AA12" s="152">
        <f t="shared" si="0"/>
        <v>5884</v>
      </c>
      <c r="AB12" s="110"/>
      <c r="AC12" s="110"/>
      <c r="AD12" s="121"/>
    </row>
    <row r="13" spans="1:30">
      <c r="A13" s="102">
        <v>36981</v>
      </c>
      <c r="B13" s="103">
        <f t="shared" si="1"/>
        <v>1</v>
      </c>
      <c r="C13" s="104" t="str">
        <f t="shared" si="2"/>
        <v>Mar2001</v>
      </c>
      <c r="D13" s="105">
        <f t="shared" si="3"/>
        <v>36951</v>
      </c>
      <c r="E13" s="100">
        <v>5047</v>
      </c>
      <c r="F13" s="100"/>
      <c r="G13" s="100"/>
      <c r="H13" s="100">
        <v>977</v>
      </c>
      <c r="I13" s="100"/>
      <c r="J13" s="100"/>
      <c r="K13" s="100">
        <v>6024</v>
      </c>
      <c r="L13" s="271"/>
      <c r="M13" s="272"/>
      <c r="N13" s="273"/>
      <c r="O13" s="271"/>
      <c r="P13" s="176">
        <v>37529</v>
      </c>
      <c r="Q13" s="150">
        <f t="shared" si="4"/>
        <v>4930</v>
      </c>
      <c r="R13" s="109" t="e">
        <f t="shared" si="5"/>
        <v>#N/A</v>
      </c>
      <c r="S13" s="109" t="e">
        <f t="shared" si="6"/>
        <v>#N/A</v>
      </c>
      <c r="T13" s="109">
        <f t="shared" si="7"/>
        <v>898</v>
      </c>
      <c r="U13" s="109" t="e">
        <f t="shared" si="8"/>
        <v>#N/A</v>
      </c>
      <c r="V13" s="109" t="e">
        <f t="shared" si="9"/>
        <v>#N/A</v>
      </c>
      <c r="W13" s="109">
        <f t="shared" si="10"/>
        <v>5828</v>
      </c>
      <c r="X13" s="109" t="e">
        <f t="shared" si="11"/>
        <v>#N/A</v>
      </c>
      <c r="Y13" s="151" t="e">
        <f t="shared" si="12"/>
        <v>#N/A</v>
      </c>
      <c r="Z13" s="274" t="e">
        <f t="shared" si="13"/>
        <v>#N/A</v>
      </c>
      <c r="AA13" s="152">
        <f t="shared" si="0"/>
        <v>5828</v>
      </c>
      <c r="AB13" s="110"/>
      <c r="AC13" s="110"/>
      <c r="AD13" s="121"/>
    </row>
    <row r="14" spans="1:30">
      <c r="A14" s="95">
        <v>37011</v>
      </c>
      <c r="B14" s="103">
        <f t="shared" si="1"/>
        <v>2</v>
      </c>
      <c r="C14" s="104" t="str">
        <f t="shared" si="2"/>
        <v>June2001</v>
      </c>
      <c r="D14" s="105">
        <f t="shared" si="3"/>
        <v>37043</v>
      </c>
      <c r="E14" s="100">
        <v>5059</v>
      </c>
      <c r="F14" s="100"/>
      <c r="G14" s="100"/>
      <c r="H14" s="100">
        <v>958</v>
      </c>
      <c r="I14" s="100"/>
      <c r="J14" s="100"/>
      <c r="K14" s="100">
        <v>6017</v>
      </c>
      <c r="L14" s="271"/>
      <c r="M14" s="272"/>
      <c r="N14" s="273"/>
      <c r="O14" s="271"/>
      <c r="P14" s="397">
        <v>37621</v>
      </c>
      <c r="Q14" s="150">
        <f t="shared" si="4"/>
        <v>4909</v>
      </c>
      <c r="R14" s="109" t="e">
        <f t="shared" si="5"/>
        <v>#N/A</v>
      </c>
      <c r="S14" s="109" t="e">
        <f t="shared" si="6"/>
        <v>#N/A</v>
      </c>
      <c r="T14" s="109">
        <f t="shared" si="7"/>
        <v>873</v>
      </c>
      <c r="U14" s="109" t="e">
        <f t="shared" si="8"/>
        <v>#N/A</v>
      </c>
      <c r="V14" s="109" t="e">
        <f t="shared" si="9"/>
        <v>#N/A</v>
      </c>
      <c r="W14" s="109">
        <f t="shared" si="10"/>
        <v>5782</v>
      </c>
      <c r="X14" s="109" t="e">
        <f t="shared" si="11"/>
        <v>#N/A</v>
      </c>
      <c r="Y14" s="151" t="e">
        <f t="shared" si="12"/>
        <v>#N/A</v>
      </c>
      <c r="Z14" s="274" t="e">
        <f t="shared" si="13"/>
        <v>#N/A</v>
      </c>
      <c r="AA14" s="152">
        <f t="shared" si="0"/>
        <v>5782</v>
      </c>
      <c r="AB14" s="110"/>
      <c r="AC14" s="110"/>
      <c r="AD14" s="121"/>
    </row>
    <row r="15" spans="1:30">
      <c r="A15" s="102">
        <v>37042</v>
      </c>
      <c r="B15" s="103">
        <f t="shared" si="1"/>
        <v>2</v>
      </c>
      <c r="C15" s="104" t="str">
        <f t="shared" si="2"/>
        <v>June2001</v>
      </c>
      <c r="D15" s="105">
        <f t="shared" si="3"/>
        <v>37043</v>
      </c>
      <c r="E15" s="100">
        <v>5067</v>
      </c>
      <c r="F15" s="100"/>
      <c r="G15" s="100"/>
      <c r="H15" s="100">
        <v>901</v>
      </c>
      <c r="I15" s="100"/>
      <c r="J15" s="100"/>
      <c r="K15" s="100">
        <v>5968</v>
      </c>
      <c r="L15" s="271"/>
      <c r="M15" s="272"/>
      <c r="N15" s="273"/>
      <c r="O15" s="271"/>
      <c r="P15" s="176">
        <v>37711</v>
      </c>
      <c r="Q15" s="150">
        <f t="shared" si="4"/>
        <v>4912</v>
      </c>
      <c r="R15" s="109" t="e">
        <f t="shared" si="5"/>
        <v>#N/A</v>
      </c>
      <c r="S15" s="109" t="e">
        <f t="shared" si="6"/>
        <v>#N/A</v>
      </c>
      <c r="T15" s="109">
        <f t="shared" si="7"/>
        <v>994</v>
      </c>
      <c r="U15" s="109" t="e">
        <f t="shared" si="8"/>
        <v>#N/A</v>
      </c>
      <c r="V15" s="109" t="e">
        <f t="shared" si="9"/>
        <v>#N/A</v>
      </c>
      <c r="W15" s="109">
        <f t="shared" si="10"/>
        <v>5906</v>
      </c>
      <c r="X15" s="109" t="e">
        <f t="shared" si="11"/>
        <v>#N/A</v>
      </c>
      <c r="Y15" s="151" t="e">
        <f t="shared" si="12"/>
        <v>#N/A</v>
      </c>
      <c r="Z15" s="274" t="e">
        <f t="shared" si="13"/>
        <v>#N/A</v>
      </c>
      <c r="AA15" s="152">
        <f t="shared" si="0"/>
        <v>5906</v>
      </c>
      <c r="AB15" s="110"/>
      <c r="AC15" s="110"/>
      <c r="AD15" s="121"/>
    </row>
    <row r="16" spans="1:30">
      <c r="A16" s="95">
        <v>37072</v>
      </c>
      <c r="B16" s="103">
        <f t="shared" si="1"/>
        <v>2</v>
      </c>
      <c r="C16" s="104" t="str">
        <f t="shared" si="2"/>
        <v>June2001</v>
      </c>
      <c r="D16" s="105">
        <f t="shared" si="3"/>
        <v>37043</v>
      </c>
      <c r="E16" s="100">
        <v>5117</v>
      </c>
      <c r="F16" s="100"/>
      <c r="G16" s="100"/>
      <c r="H16" s="100">
        <v>863</v>
      </c>
      <c r="I16" s="100"/>
      <c r="J16" s="100"/>
      <c r="K16" s="100">
        <v>5980</v>
      </c>
      <c r="L16" s="271"/>
      <c r="M16" s="272"/>
      <c r="N16" s="273"/>
      <c r="O16" s="271"/>
      <c r="P16" s="176">
        <v>37802</v>
      </c>
      <c r="Q16" s="150">
        <f t="shared" si="4"/>
        <v>5026</v>
      </c>
      <c r="R16" s="109" t="e">
        <f t="shared" si="5"/>
        <v>#N/A</v>
      </c>
      <c r="S16" s="109" t="e">
        <f t="shared" si="6"/>
        <v>#N/A</v>
      </c>
      <c r="T16" s="109">
        <f t="shared" si="7"/>
        <v>1109</v>
      </c>
      <c r="U16" s="109" t="e">
        <f t="shared" si="8"/>
        <v>#N/A</v>
      </c>
      <c r="V16" s="109" t="e">
        <f t="shared" si="9"/>
        <v>#N/A</v>
      </c>
      <c r="W16" s="109">
        <f t="shared" si="10"/>
        <v>6135</v>
      </c>
      <c r="X16" s="109" t="e">
        <f t="shared" si="11"/>
        <v>#N/A</v>
      </c>
      <c r="Y16" s="151" t="e">
        <f t="shared" si="12"/>
        <v>#N/A</v>
      </c>
      <c r="Z16" s="274" t="e">
        <f t="shared" si="13"/>
        <v>#N/A</v>
      </c>
      <c r="AA16" s="152">
        <f t="shared" si="0"/>
        <v>6135</v>
      </c>
      <c r="AB16" s="110"/>
      <c r="AC16" s="110"/>
      <c r="AD16" s="121"/>
    </row>
    <row r="17" spans="1:30">
      <c r="A17" s="102">
        <v>37103</v>
      </c>
      <c r="B17" s="103">
        <f t="shared" si="1"/>
        <v>3</v>
      </c>
      <c r="C17" s="104" t="str">
        <f t="shared" si="2"/>
        <v>Sep2001</v>
      </c>
      <c r="D17" s="105">
        <f t="shared" si="3"/>
        <v>37135</v>
      </c>
      <c r="E17" s="100">
        <v>5024</v>
      </c>
      <c r="F17" s="100"/>
      <c r="G17" s="100"/>
      <c r="H17" s="100">
        <v>894</v>
      </c>
      <c r="I17" s="100"/>
      <c r="J17" s="100"/>
      <c r="K17" s="100">
        <v>5918</v>
      </c>
      <c r="L17" s="271"/>
      <c r="M17" s="272"/>
      <c r="N17" s="273"/>
      <c r="O17" s="271"/>
      <c r="P17" s="397">
        <v>37894</v>
      </c>
      <c r="Q17" s="150">
        <f t="shared" si="4"/>
        <v>5235</v>
      </c>
      <c r="R17" s="109" t="e">
        <f t="shared" si="5"/>
        <v>#N/A</v>
      </c>
      <c r="S17" s="109" t="e">
        <f t="shared" si="6"/>
        <v>#N/A</v>
      </c>
      <c r="T17" s="109">
        <f t="shared" si="7"/>
        <v>1087</v>
      </c>
      <c r="U17" s="109" t="e">
        <f t="shared" si="8"/>
        <v>#N/A</v>
      </c>
      <c r="V17" s="109" t="e">
        <f t="shared" si="9"/>
        <v>#N/A</v>
      </c>
      <c r="W17" s="109">
        <f t="shared" si="10"/>
        <v>6322</v>
      </c>
      <c r="X17" s="109" t="e">
        <f t="shared" si="11"/>
        <v>#N/A</v>
      </c>
      <c r="Y17" s="151" t="e">
        <f t="shared" si="12"/>
        <v>#N/A</v>
      </c>
      <c r="Z17" s="274" t="e">
        <f t="shared" si="13"/>
        <v>#N/A</v>
      </c>
      <c r="AA17" s="152">
        <f t="shared" si="0"/>
        <v>6322</v>
      </c>
      <c r="AB17" s="110"/>
      <c r="AC17" s="110"/>
      <c r="AD17" s="121"/>
    </row>
    <row r="18" spans="1:30">
      <c r="A18" s="95">
        <v>37134</v>
      </c>
      <c r="B18" s="103">
        <f t="shared" si="1"/>
        <v>3</v>
      </c>
      <c r="C18" s="104" t="str">
        <f t="shared" si="2"/>
        <v>Sep2001</v>
      </c>
      <c r="D18" s="105">
        <f t="shared" si="3"/>
        <v>37135</v>
      </c>
      <c r="E18" s="100">
        <v>5095</v>
      </c>
      <c r="F18" s="100"/>
      <c r="G18" s="100"/>
      <c r="H18" s="100">
        <v>855</v>
      </c>
      <c r="I18" s="100"/>
      <c r="J18" s="100"/>
      <c r="K18" s="100">
        <v>5950</v>
      </c>
      <c r="L18" s="271"/>
      <c r="M18" s="272"/>
      <c r="N18" s="273"/>
      <c r="O18" s="271"/>
      <c r="P18" s="176">
        <v>37986</v>
      </c>
      <c r="Q18" s="150">
        <f t="shared" si="4"/>
        <v>5142</v>
      </c>
      <c r="R18" s="109" t="e">
        <f t="shared" si="5"/>
        <v>#N/A</v>
      </c>
      <c r="S18" s="109" t="e">
        <f t="shared" si="6"/>
        <v>#N/A</v>
      </c>
      <c r="T18" s="109">
        <f t="shared" si="7"/>
        <v>1012</v>
      </c>
      <c r="U18" s="109" t="e">
        <f t="shared" si="8"/>
        <v>#N/A</v>
      </c>
      <c r="V18" s="109" t="e">
        <f t="shared" si="9"/>
        <v>#N/A</v>
      </c>
      <c r="W18" s="109">
        <f t="shared" si="10"/>
        <v>6154</v>
      </c>
      <c r="X18" s="109" t="e">
        <f t="shared" si="11"/>
        <v>#N/A</v>
      </c>
      <c r="Y18" s="151" t="e">
        <f t="shared" si="12"/>
        <v>#N/A</v>
      </c>
      <c r="Z18" s="274" t="e">
        <f t="shared" si="13"/>
        <v>#N/A</v>
      </c>
      <c r="AA18" s="152">
        <f t="shared" si="0"/>
        <v>6154</v>
      </c>
      <c r="AB18" s="110"/>
      <c r="AC18" s="110"/>
      <c r="AD18" s="121"/>
    </row>
    <row r="19" spans="1:30">
      <c r="A19" s="102">
        <v>37164</v>
      </c>
      <c r="B19" s="103">
        <f t="shared" si="1"/>
        <v>3</v>
      </c>
      <c r="C19" s="104" t="str">
        <f t="shared" si="2"/>
        <v>Sep2001</v>
      </c>
      <c r="D19" s="105">
        <f t="shared" si="3"/>
        <v>37135</v>
      </c>
      <c r="E19" s="100">
        <v>5081</v>
      </c>
      <c r="F19" s="100"/>
      <c r="G19" s="100"/>
      <c r="H19" s="100">
        <v>857</v>
      </c>
      <c r="I19" s="100"/>
      <c r="J19" s="100"/>
      <c r="K19" s="100">
        <v>5938</v>
      </c>
      <c r="L19" s="271"/>
      <c r="M19" s="272"/>
      <c r="N19" s="273"/>
      <c r="O19" s="271"/>
      <c r="P19" s="176">
        <v>38077</v>
      </c>
      <c r="Q19" s="150">
        <f t="shared" si="4"/>
        <v>5039</v>
      </c>
      <c r="R19" s="109" t="e">
        <f t="shared" si="5"/>
        <v>#N/A</v>
      </c>
      <c r="S19" s="109" t="e">
        <f t="shared" si="6"/>
        <v>#N/A</v>
      </c>
      <c r="T19" s="109">
        <f t="shared" si="7"/>
        <v>1364</v>
      </c>
      <c r="U19" s="109" t="e">
        <f t="shared" si="8"/>
        <v>#N/A</v>
      </c>
      <c r="V19" s="109" t="e">
        <f t="shared" si="9"/>
        <v>#N/A</v>
      </c>
      <c r="W19" s="109">
        <f t="shared" si="10"/>
        <v>6403</v>
      </c>
      <c r="X19" s="109" t="e">
        <f t="shared" si="11"/>
        <v>#N/A</v>
      </c>
      <c r="Y19" s="151" t="e">
        <f t="shared" si="12"/>
        <v>#N/A</v>
      </c>
      <c r="Z19" s="274" t="e">
        <f t="shared" si="13"/>
        <v>#N/A</v>
      </c>
      <c r="AA19" s="152">
        <f t="shared" si="0"/>
        <v>6403</v>
      </c>
      <c r="AB19" s="110"/>
      <c r="AC19" s="110"/>
      <c r="AD19" s="121"/>
    </row>
    <row r="20" spans="1:30">
      <c r="A20" s="95">
        <v>37195</v>
      </c>
      <c r="B20" s="103">
        <f t="shared" si="1"/>
        <v>4</v>
      </c>
      <c r="C20" s="104" t="str">
        <f t="shared" si="2"/>
        <v>dec2001</v>
      </c>
      <c r="D20" s="105">
        <f t="shared" si="3"/>
        <v>37226</v>
      </c>
      <c r="E20" s="100">
        <v>5081</v>
      </c>
      <c r="F20" s="100"/>
      <c r="G20" s="100"/>
      <c r="H20" s="100">
        <v>851</v>
      </c>
      <c r="I20" s="100"/>
      <c r="J20" s="100"/>
      <c r="K20" s="100">
        <v>5932</v>
      </c>
      <c r="L20" s="271"/>
      <c r="M20" s="272"/>
      <c r="N20" s="273"/>
      <c r="O20" s="271"/>
      <c r="P20" s="397">
        <v>38168</v>
      </c>
      <c r="Q20" s="150">
        <f t="shared" si="4"/>
        <v>5345</v>
      </c>
      <c r="R20" s="109" t="e">
        <f t="shared" si="5"/>
        <v>#N/A</v>
      </c>
      <c r="S20" s="109" t="e">
        <f t="shared" si="6"/>
        <v>#N/A</v>
      </c>
      <c r="T20" s="109">
        <f t="shared" si="7"/>
        <v>1268</v>
      </c>
      <c r="U20" s="109" t="e">
        <f t="shared" si="8"/>
        <v>#N/A</v>
      </c>
      <c r="V20" s="109" t="e">
        <f t="shared" si="9"/>
        <v>#N/A</v>
      </c>
      <c r="W20" s="109">
        <f t="shared" si="10"/>
        <v>6613</v>
      </c>
      <c r="X20" s="109" t="e">
        <f t="shared" si="11"/>
        <v>#N/A</v>
      </c>
      <c r="Y20" s="151" t="e">
        <f t="shared" si="12"/>
        <v>#N/A</v>
      </c>
      <c r="Z20" s="274" t="e">
        <f t="shared" si="13"/>
        <v>#N/A</v>
      </c>
      <c r="AA20" s="152">
        <f t="shared" si="0"/>
        <v>6613</v>
      </c>
      <c r="AB20" s="110"/>
      <c r="AC20" s="110"/>
      <c r="AD20" s="121"/>
    </row>
    <row r="21" spans="1:30">
      <c r="A21" s="102">
        <v>37225</v>
      </c>
      <c r="B21" s="103">
        <f t="shared" si="1"/>
        <v>4</v>
      </c>
      <c r="C21" s="104" t="str">
        <f t="shared" si="2"/>
        <v>dec2001</v>
      </c>
      <c r="D21" s="105">
        <f t="shared" si="3"/>
        <v>37226</v>
      </c>
      <c r="E21" s="100">
        <v>4965</v>
      </c>
      <c r="F21" s="100"/>
      <c r="G21" s="100"/>
      <c r="H21" s="100">
        <v>899</v>
      </c>
      <c r="I21" s="100"/>
      <c r="J21" s="100"/>
      <c r="K21" s="100">
        <v>5864</v>
      </c>
      <c r="L21" s="271"/>
      <c r="M21" s="272"/>
      <c r="N21" s="273"/>
      <c r="O21" s="271"/>
      <c r="P21" s="176">
        <v>38260</v>
      </c>
      <c r="Q21" s="150">
        <f t="shared" si="4"/>
        <v>5599</v>
      </c>
      <c r="R21" s="109" t="e">
        <f t="shared" si="5"/>
        <v>#N/A</v>
      </c>
      <c r="S21" s="109" t="e">
        <f t="shared" si="6"/>
        <v>#N/A</v>
      </c>
      <c r="T21" s="109">
        <f t="shared" si="7"/>
        <v>1347</v>
      </c>
      <c r="U21" s="109" t="e">
        <f t="shared" si="8"/>
        <v>#N/A</v>
      </c>
      <c r="V21" s="109" t="e">
        <f t="shared" si="9"/>
        <v>#N/A</v>
      </c>
      <c r="W21" s="109">
        <f t="shared" si="10"/>
        <v>6946</v>
      </c>
      <c r="X21" s="109" t="e">
        <f t="shared" si="11"/>
        <v>#N/A</v>
      </c>
      <c r="Y21" s="151" t="e">
        <f t="shared" si="12"/>
        <v>#N/A</v>
      </c>
      <c r="Z21" s="274" t="e">
        <f t="shared" si="13"/>
        <v>#N/A</v>
      </c>
      <c r="AA21" s="152">
        <f t="shared" si="0"/>
        <v>6946</v>
      </c>
      <c r="AB21" s="110"/>
      <c r="AC21" s="110"/>
      <c r="AD21" s="121"/>
    </row>
    <row r="22" spans="1:30">
      <c r="A22" s="95">
        <v>37256</v>
      </c>
      <c r="B22" s="103">
        <f t="shared" si="1"/>
        <v>4</v>
      </c>
      <c r="C22" s="104" t="str">
        <f t="shared" si="2"/>
        <v>dec2001</v>
      </c>
      <c r="D22" s="105">
        <f t="shared" si="3"/>
        <v>37226</v>
      </c>
      <c r="E22" s="100">
        <v>4842</v>
      </c>
      <c r="F22" s="100"/>
      <c r="G22" s="100"/>
      <c r="H22" s="100">
        <v>814</v>
      </c>
      <c r="I22" s="100"/>
      <c r="J22" s="100"/>
      <c r="K22" s="100">
        <v>5656</v>
      </c>
      <c r="L22" s="271"/>
      <c r="M22" s="272"/>
      <c r="N22" s="273"/>
      <c r="O22" s="271"/>
      <c r="P22" s="176">
        <v>38352</v>
      </c>
      <c r="Q22" s="150">
        <f t="shared" si="4"/>
        <v>5617</v>
      </c>
      <c r="R22" s="109" t="e">
        <f t="shared" si="5"/>
        <v>#N/A</v>
      </c>
      <c r="S22" s="109" t="e">
        <f t="shared" si="6"/>
        <v>#N/A</v>
      </c>
      <c r="T22" s="109">
        <f t="shared" si="7"/>
        <v>1046</v>
      </c>
      <c r="U22" s="109" t="e">
        <f t="shared" si="8"/>
        <v>#N/A</v>
      </c>
      <c r="V22" s="109" t="e">
        <f t="shared" si="9"/>
        <v>#N/A</v>
      </c>
      <c r="W22" s="109">
        <f t="shared" si="10"/>
        <v>6663</v>
      </c>
      <c r="X22" s="109" t="e">
        <f t="shared" si="11"/>
        <v>#N/A</v>
      </c>
      <c r="Y22" s="151" t="e">
        <f t="shared" si="12"/>
        <v>#N/A</v>
      </c>
      <c r="Z22" s="274" t="e">
        <f t="shared" si="13"/>
        <v>#N/A</v>
      </c>
      <c r="AA22" s="152">
        <f t="shared" si="0"/>
        <v>6663</v>
      </c>
      <c r="AB22" s="110"/>
      <c r="AC22" s="110"/>
      <c r="AD22" s="121"/>
    </row>
    <row r="23" spans="1:30">
      <c r="A23" s="102">
        <v>37287</v>
      </c>
      <c r="B23" s="103">
        <f t="shared" si="1"/>
        <v>1</v>
      </c>
      <c r="C23" s="104" t="str">
        <f t="shared" si="2"/>
        <v>Mar2002</v>
      </c>
      <c r="D23" s="105">
        <f t="shared" si="3"/>
        <v>37316</v>
      </c>
      <c r="E23" s="100">
        <v>4705</v>
      </c>
      <c r="F23" s="100"/>
      <c r="G23" s="100"/>
      <c r="H23" s="100">
        <v>921</v>
      </c>
      <c r="I23" s="100"/>
      <c r="J23" s="100"/>
      <c r="K23" s="100">
        <v>5626</v>
      </c>
      <c r="L23" s="271"/>
      <c r="M23" s="272"/>
      <c r="N23" s="273"/>
      <c r="O23" s="271"/>
      <c r="P23" s="397">
        <v>38442</v>
      </c>
      <c r="Q23" s="150">
        <f t="shared" si="4"/>
        <v>5525</v>
      </c>
      <c r="R23" s="109" t="e">
        <f t="shared" si="5"/>
        <v>#N/A</v>
      </c>
      <c r="S23" s="109" t="e">
        <f t="shared" si="6"/>
        <v>#N/A</v>
      </c>
      <c r="T23" s="109">
        <f t="shared" si="7"/>
        <v>1366</v>
      </c>
      <c r="U23" s="109" t="e">
        <f t="shared" si="8"/>
        <v>#N/A</v>
      </c>
      <c r="V23" s="109" t="e">
        <f t="shared" si="9"/>
        <v>#N/A</v>
      </c>
      <c r="W23" s="109">
        <f t="shared" si="10"/>
        <v>6891</v>
      </c>
      <c r="X23" s="109" t="e">
        <f t="shared" si="11"/>
        <v>#N/A</v>
      </c>
      <c r="Y23" s="151" t="e">
        <f t="shared" si="12"/>
        <v>#N/A</v>
      </c>
      <c r="Z23" s="274">
        <f t="shared" si="13"/>
        <v>7066</v>
      </c>
      <c r="AA23" s="152">
        <f t="shared" si="0"/>
        <v>6891</v>
      </c>
      <c r="AB23" s="110"/>
      <c r="AC23" s="110"/>
      <c r="AD23" s="121"/>
    </row>
    <row r="24" spans="1:30">
      <c r="A24" s="95">
        <v>37315</v>
      </c>
      <c r="B24" s="103">
        <f t="shared" si="1"/>
        <v>1</v>
      </c>
      <c r="C24" s="104" t="str">
        <f t="shared" si="2"/>
        <v>Mar2002</v>
      </c>
      <c r="D24" s="105">
        <f t="shared" si="3"/>
        <v>37316</v>
      </c>
      <c r="E24" s="100">
        <v>4724</v>
      </c>
      <c r="F24" s="100"/>
      <c r="G24" s="100"/>
      <c r="H24" s="100">
        <v>970</v>
      </c>
      <c r="I24" s="100"/>
      <c r="J24" s="100"/>
      <c r="K24" s="100">
        <v>5694</v>
      </c>
      <c r="L24" s="271"/>
      <c r="M24" s="272"/>
      <c r="N24" s="273"/>
      <c r="O24" s="271"/>
      <c r="P24" s="176">
        <v>38533</v>
      </c>
      <c r="Q24" s="150">
        <f t="shared" si="4"/>
        <v>5734</v>
      </c>
      <c r="R24" s="109" t="e">
        <f t="shared" si="5"/>
        <v>#N/A</v>
      </c>
      <c r="S24" s="109" t="e">
        <f t="shared" si="6"/>
        <v>#N/A</v>
      </c>
      <c r="T24" s="109">
        <f t="shared" si="7"/>
        <v>1340</v>
      </c>
      <c r="U24" s="109" t="e">
        <f t="shared" si="8"/>
        <v>#N/A</v>
      </c>
      <c r="V24" s="109" t="e">
        <f t="shared" si="9"/>
        <v>#N/A</v>
      </c>
      <c r="W24" s="109">
        <f t="shared" si="10"/>
        <v>7074</v>
      </c>
      <c r="X24" s="109" t="e">
        <f t="shared" si="11"/>
        <v>#N/A</v>
      </c>
      <c r="Y24" s="151" t="e">
        <f t="shared" si="12"/>
        <v>#N/A</v>
      </c>
      <c r="Z24" s="274">
        <f t="shared" si="13"/>
        <v>7119</v>
      </c>
      <c r="AA24" s="152">
        <f t="shared" si="0"/>
        <v>7074</v>
      </c>
      <c r="AB24" s="110"/>
      <c r="AC24" s="110"/>
      <c r="AD24" s="121"/>
    </row>
    <row r="25" spans="1:30">
      <c r="A25" s="102">
        <v>37346</v>
      </c>
      <c r="B25" s="103">
        <f t="shared" si="1"/>
        <v>1</v>
      </c>
      <c r="C25" s="104" t="str">
        <f t="shared" si="2"/>
        <v>Mar2002</v>
      </c>
      <c r="D25" s="105">
        <f t="shared" si="3"/>
        <v>37316</v>
      </c>
      <c r="E25" s="100">
        <v>4727</v>
      </c>
      <c r="F25" s="100"/>
      <c r="G25" s="100"/>
      <c r="H25" s="100">
        <v>889</v>
      </c>
      <c r="I25" s="100"/>
      <c r="J25" s="100"/>
      <c r="K25" s="100">
        <v>5616</v>
      </c>
      <c r="L25" s="271"/>
      <c r="M25" s="272"/>
      <c r="N25" s="273"/>
      <c r="O25" s="271"/>
      <c r="P25" s="176">
        <v>38625</v>
      </c>
      <c r="Q25" s="150">
        <f t="shared" si="4"/>
        <v>5925</v>
      </c>
      <c r="R25" s="109" t="e">
        <f t="shared" si="5"/>
        <v>#N/A</v>
      </c>
      <c r="S25" s="109" t="e">
        <f t="shared" si="6"/>
        <v>#N/A</v>
      </c>
      <c r="T25" s="109">
        <f t="shared" si="7"/>
        <v>1466</v>
      </c>
      <c r="U25" s="109" t="e">
        <f t="shared" si="8"/>
        <v>#N/A</v>
      </c>
      <c r="V25" s="109" t="e">
        <f t="shared" si="9"/>
        <v>#N/A</v>
      </c>
      <c r="W25" s="109">
        <f t="shared" si="10"/>
        <v>7391</v>
      </c>
      <c r="X25" s="109" t="e">
        <f t="shared" si="11"/>
        <v>#N/A</v>
      </c>
      <c r="Y25" s="151" t="e">
        <f t="shared" si="12"/>
        <v>#N/A</v>
      </c>
      <c r="Z25" s="274">
        <f t="shared" si="13"/>
        <v>7476</v>
      </c>
      <c r="AA25" s="152">
        <f t="shared" si="0"/>
        <v>7391</v>
      </c>
      <c r="AB25" s="110"/>
      <c r="AC25" s="110"/>
      <c r="AD25" s="121"/>
    </row>
    <row r="26" spans="1:30">
      <c r="A26" s="95">
        <v>37376</v>
      </c>
      <c r="B26" s="103">
        <f t="shared" si="1"/>
        <v>2</v>
      </c>
      <c r="C26" s="104" t="str">
        <f t="shared" si="2"/>
        <v>June2002</v>
      </c>
      <c r="D26" s="105">
        <f t="shared" si="3"/>
        <v>37408</v>
      </c>
      <c r="E26" s="100">
        <v>4651</v>
      </c>
      <c r="F26" s="100"/>
      <c r="G26" s="100"/>
      <c r="H26" s="100">
        <v>976</v>
      </c>
      <c r="I26" s="100"/>
      <c r="J26" s="100"/>
      <c r="K26" s="100">
        <v>5627</v>
      </c>
      <c r="L26" s="271"/>
      <c r="M26" s="272"/>
      <c r="N26" s="273"/>
      <c r="O26" s="271"/>
      <c r="P26" s="397">
        <v>38717</v>
      </c>
      <c r="Q26" s="150">
        <f t="shared" si="4"/>
        <v>6056</v>
      </c>
      <c r="R26" s="109" t="e">
        <f t="shared" si="5"/>
        <v>#N/A</v>
      </c>
      <c r="S26" s="109" t="e">
        <f t="shared" si="6"/>
        <v>#N/A</v>
      </c>
      <c r="T26" s="109">
        <f t="shared" si="7"/>
        <v>1364</v>
      </c>
      <c r="U26" s="109" t="e">
        <f t="shared" si="8"/>
        <v>#N/A</v>
      </c>
      <c r="V26" s="109" t="e">
        <f t="shared" si="9"/>
        <v>#N/A</v>
      </c>
      <c r="W26" s="109">
        <f t="shared" si="10"/>
        <v>7420</v>
      </c>
      <c r="X26" s="109" t="e">
        <f t="shared" si="11"/>
        <v>#N/A</v>
      </c>
      <c r="Y26" s="151" t="e">
        <f t="shared" si="12"/>
        <v>#N/A</v>
      </c>
      <c r="Z26" s="274">
        <f t="shared" si="13"/>
        <v>7692</v>
      </c>
      <c r="AA26" s="152">
        <f t="shared" si="0"/>
        <v>7420</v>
      </c>
      <c r="AB26" s="110"/>
      <c r="AC26" s="110"/>
      <c r="AD26" s="121"/>
    </row>
    <row r="27" spans="1:30">
      <c r="A27" s="102">
        <v>37407</v>
      </c>
      <c r="B27" s="103">
        <f t="shared" si="1"/>
        <v>2</v>
      </c>
      <c r="C27" s="104" t="str">
        <f t="shared" si="2"/>
        <v>June2002</v>
      </c>
      <c r="D27" s="105">
        <f t="shared" si="3"/>
        <v>37408</v>
      </c>
      <c r="E27" s="100">
        <v>4780</v>
      </c>
      <c r="F27" s="100"/>
      <c r="G27" s="100"/>
      <c r="H27" s="100">
        <v>989</v>
      </c>
      <c r="I27" s="100"/>
      <c r="J27" s="100"/>
      <c r="K27" s="100">
        <v>5769</v>
      </c>
      <c r="L27" s="271"/>
      <c r="M27" s="272"/>
      <c r="N27" s="273"/>
      <c r="O27" s="271"/>
      <c r="P27" s="176">
        <v>38807</v>
      </c>
      <c r="Q27" s="150">
        <f t="shared" si="4"/>
        <v>5977</v>
      </c>
      <c r="R27" s="109" t="e">
        <f t="shared" si="5"/>
        <v>#N/A</v>
      </c>
      <c r="S27" s="109" t="e">
        <f t="shared" si="6"/>
        <v>#N/A</v>
      </c>
      <c r="T27" s="109">
        <f t="shared" si="7"/>
        <v>1687</v>
      </c>
      <c r="U27" s="109" t="e">
        <f t="shared" si="8"/>
        <v>#N/A</v>
      </c>
      <c r="V27" s="109" t="e">
        <f t="shared" si="9"/>
        <v>#N/A</v>
      </c>
      <c r="W27" s="109">
        <f t="shared" si="10"/>
        <v>7664</v>
      </c>
      <c r="X27" s="109" t="e">
        <f t="shared" si="11"/>
        <v>#N/A</v>
      </c>
      <c r="Y27" s="151" t="e">
        <f t="shared" si="12"/>
        <v>#N/A</v>
      </c>
      <c r="Z27" s="274">
        <f t="shared" si="13"/>
        <v>7957</v>
      </c>
      <c r="AA27" s="152">
        <f t="shared" si="0"/>
        <v>7664</v>
      </c>
      <c r="AB27" s="110"/>
      <c r="AC27" s="110"/>
      <c r="AD27" s="121"/>
    </row>
    <row r="28" spans="1:30">
      <c r="A28" s="95">
        <v>37437</v>
      </c>
      <c r="B28" s="103">
        <f t="shared" si="1"/>
        <v>2</v>
      </c>
      <c r="C28" s="104" t="str">
        <f t="shared" si="2"/>
        <v>June2002</v>
      </c>
      <c r="D28" s="105">
        <f t="shared" si="3"/>
        <v>37408</v>
      </c>
      <c r="E28" s="100">
        <v>4913</v>
      </c>
      <c r="F28" s="100"/>
      <c r="G28" s="100"/>
      <c r="H28" s="100">
        <v>971</v>
      </c>
      <c r="I28" s="100"/>
      <c r="J28" s="100"/>
      <c r="K28" s="100">
        <v>5884</v>
      </c>
      <c r="L28" s="271"/>
      <c r="M28" s="272"/>
      <c r="N28" s="273"/>
      <c r="O28" s="271"/>
      <c r="P28" s="176">
        <v>38898</v>
      </c>
      <c r="Q28" s="150">
        <f t="shared" si="4"/>
        <v>6041</v>
      </c>
      <c r="R28" s="109" t="e">
        <f t="shared" si="5"/>
        <v>#N/A</v>
      </c>
      <c r="S28" s="109" t="e">
        <f t="shared" si="6"/>
        <v>#N/A</v>
      </c>
      <c r="T28" s="109">
        <f t="shared" si="7"/>
        <v>1615</v>
      </c>
      <c r="U28" s="109" t="e">
        <f t="shared" si="8"/>
        <v>#N/A</v>
      </c>
      <c r="V28" s="109" t="e">
        <f t="shared" si="9"/>
        <v>#N/A</v>
      </c>
      <c r="W28" s="109">
        <f t="shared" si="10"/>
        <v>7656</v>
      </c>
      <c r="X28" s="109" t="e">
        <f t="shared" si="11"/>
        <v>#N/A</v>
      </c>
      <c r="Y28" s="151" t="e">
        <f t="shared" si="12"/>
        <v>#N/A</v>
      </c>
      <c r="Z28" s="274">
        <f t="shared" si="13"/>
        <v>8082</v>
      </c>
      <c r="AA28" s="152">
        <f t="shared" si="0"/>
        <v>7656</v>
      </c>
      <c r="AB28" s="110"/>
      <c r="AC28" s="110"/>
      <c r="AD28" s="121"/>
    </row>
    <row r="29" spans="1:30">
      <c r="A29" s="102">
        <v>37468</v>
      </c>
      <c r="B29" s="103">
        <f t="shared" si="1"/>
        <v>3</v>
      </c>
      <c r="C29" s="104" t="str">
        <f t="shared" si="2"/>
        <v>Sep2002</v>
      </c>
      <c r="D29" s="105">
        <f t="shared" si="3"/>
        <v>37500</v>
      </c>
      <c r="E29" s="100">
        <v>4881</v>
      </c>
      <c r="F29" s="100"/>
      <c r="G29" s="100"/>
      <c r="H29" s="100">
        <v>904</v>
      </c>
      <c r="I29" s="100"/>
      <c r="J29" s="100"/>
      <c r="K29" s="100">
        <v>5785</v>
      </c>
      <c r="L29" s="271"/>
      <c r="M29" s="272"/>
      <c r="N29" s="273"/>
      <c r="O29" s="271"/>
      <c r="P29" s="397">
        <v>38990</v>
      </c>
      <c r="Q29" s="150">
        <f t="shared" si="4"/>
        <v>6174</v>
      </c>
      <c r="R29" s="109" t="e">
        <f t="shared" si="5"/>
        <v>#N/A</v>
      </c>
      <c r="S29" s="109" t="e">
        <f t="shared" si="6"/>
        <v>#N/A</v>
      </c>
      <c r="T29" s="109">
        <f t="shared" si="7"/>
        <v>1531</v>
      </c>
      <c r="U29" s="109" t="e">
        <f t="shared" si="8"/>
        <v>#N/A</v>
      </c>
      <c r="V29" s="109" t="e">
        <f t="shared" si="9"/>
        <v>#N/A</v>
      </c>
      <c r="W29" s="109">
        <f t="shared" si="10"/>
        <v>7705</v>
      </c>
      <c r="X29" s="109" t="e">
        <f t="shared" si="11"/>
        <v>#N/A</v>
      </c>
      <c r="Y29" s="151" t="e">
        <f t="shared" si="12"/>
        <v>#N/A</v>
      </c>
      <c r="Z29" s="274">
        <f t="shared" si="13"/>
        <v>8239</v>
      </c>
      <c r="AA29" s="152">
        <f t="shared" si="0"/>
        <v>7705</v>
      </c>
      <c r="AB29" s="110"/>
      <c r="AC29" s="110"/>
      <c r="AD29" s="121"/>
    </row>
    <row r="30" spans="1:30">
      <c r="A30" s="95">
        <v>37499</v>
      </c>
      <c r="B30" s="103">
        <f t="shared" si="1"/>
        <v>3</v>
      </c>
      <c r="C30" s="104" t="str">
        <f t="shared" si="2"/>
        <v>Sep2002</v>
      </c>
      <c r="D30" s="105">
        <f t="shared" si="3"/>
        <v>37500</v>
      </c>
      <c r="E30" s="100">
        <v>4920</v>
      </c>
      <c r="F30" s="100"/>
      <c r="G30" s="100"/>
      <c r="H30" s="100">
        <v>918</v>
      </c>
      <c r="I30" s="100"/>
      <c r="J30" s="100"/>
      <c r="K30" s="100">
        <v>5838</v>
      </c>
      <c r="L30" s="271"/>
      <c r="M30" s="272"/>
      <c r="N30" s="273"/>
      <c r="O30" s="271"/>
      <c r="P30" s="176">
        <v>39082</v>
      </c>
      <c r="Q30" s="150">
        <f t="shared" si="4"/>
        <v>6075</v>
      </c>
      <c r="R30" s="109" t="e">
        <f t="shared" si="5"/>
        <v>#N/A</v>
      </c>
      <c r="S30" s="109" t="e">
        <f t="shared" si="6"/>
        <v>#N/A</v>
      </c>
      <c r="T30" s="109">
        <f t="shared" si="7"/>
        <v>1466</v>
      </c>
      <c r="U30" s="109" t="e">
        <f t="shared" si="8"/>
        <v>#N/A</v>
      </c>
      <c r="V30" s="109" t="e">
        <f t="shared" si="9"/>
        <v>#N/A</v>
      </c>
      <c r="W30" s="109">
        <f t="shared" si="10"/>
        <v>7541</v>
      </c>
      <c r="X30" s="109" t="e">
        <f t="shared" si="11"/>
        <v>#N/A</v>
      </c>
      <c r="Y30" s="151" t="e">
        <f t="shared" si="12"/>
        <v>#N/A</v>
      </c>
      <c r="Z30" s="274">
        <f t="shared" si="13"/>
        <v>8200</v>
      </c>
      <c r="AA30" s="152">
        <f t="shared" si="0"/>
        <v>7541</v>
      </c>
      <c r="AB30" s="110"/>
      <c r="AC30" s="110"/>
      <c r="AD30" s="121"/>
    </row>
    <row r="31" spans="1:30">
      <c r="A31" s="102">
        <v>37529</v>
      </c>
      <c r="B31" s="103">
        <f t="shared" si="1"/>
        <v>3</v>
      </c>
      <c r="C31" s="104" t="str">
        <f t="shared" si="2"/>
        <v>Sep2002</v>
      </c>
      <c r="D31" s="105">
        <f t="shared" si="3"/>
        <v>37500</v>
      </c>
      <c r="E31" s="100">
        <v>4930</v>
      </c>
      <c r="F31" s="100"/>
      <c r="G31" s="100"/>
      <c r="H31" s="100">
        <v>898</v>
      </c>
      <c r="I31" s="100"/>
      <c r="J31" s="100"/>
      <c r="K31" s="100">
        <v>5828</v>
      </c>
      <c r="L31" s="271"/>
      <c r="M31" s="272"/>
      <c r="N31" s="273"/>
      <c r="O31" s="271"/>
      <c r="P31" s="176">
        <v>39172</v>
      </c>
      <c r="Q31" s="150">
        <f t="shared" si="4"/>
        <v>6105</v>
      </c>
      <c r="R31" s="109" t="e">
        <f t="shared" si="5"/>
        <v>#N/A</v>
      </c>
      <c r="S31" s="109" t="e">
        <f t="shared" si="6"/>
        <v>#N/A</v>
      </c>
      <c r="T31" s="109">
        <f t="shared" si="7"/>
        <v>1788</v>
      </c>
      <c r="U31" s="109" t="e">
        <f t="shared" si="8"/>
        <v>#N/A</v>
      </c>
      <c r="V31" s="109" t="e">
        <f t="shared" si="9"/>
        <v>#N/A</v>
      </c>
      <c r="W31" s="109">
        <f t="shared" si="10"/>
        <v>7893</v>
      </c>
      <c r="X31" s="109" t="e">
        <f t="shared" si="11"/>
        <v>#N/A</v>
      </c>
      <c r="Y31" s="151" t="e">
        <f t="shared" si="12"/>
        <v>#N/A</v>
      </c>
      <c r="Z31" s="274">
        <f t="shared" si="13"/>
        <v>8252</v>
      </c>
      <c r="AA31" s="152">
        <f t="shared" si="0"/>
        <v>7893</v>
      </c>
      <c r="AB31" s="110"/>
      <c r="AC31" s="110"/>
      <c r="AD31" s="121"/>
    </row>
    <row r="32" spans="1:30">
      <c r="A32" s="95">
        <v>37560</v>
      </c>
      <c r="B32" s="103">
        <f t="shared" si="1"/>
        <v>4</v>
      </c>
      <c r="C32" s="104" t="str">
        <f t="shared" si="2"/>
        <v>dec2002</v>
      </c>
      <c r="D32" s="105">
        <f t="shared" si="3"/>
        <v>37591</v>
      </c>
      <c r="E32" s="100">
        <v>4883</v>
      </c>
      <c r="F32" s="100"/>
      <c r="G32" s="100"/>
      <c r="H32" s="100">
        <v>898</v>
      </c>
      <c r="I32" s="100"/>
      <c r="J32" s="100"/>
      <c r="K32" s="100">
        <v>5781</v>
      </c>
      <c r="L32" s="271"/>
      <c r="M32" s="272"/>
      <c r="N32" s="273"/>
      <c r="O32" s="271"/>
      <c r="P32" s="397">
        <v>39263</v>
      </c>
      <c r="Q32" s="150">
        <f t="shared" si="4"/>
        <v>6409</v>
      </c>
      <c r="R32" s="109" t="e">
        <f t="shared" si="5"/>
        <v>#N/A</v>
      </c>
      <c r="S32" s="109" t="e">
        <f t="shared" si="6"/>
        <v>#N/A</v>
      </c>
      <c r="T32" s="109">
        <f t="shared" si="7"/>
        <v>1739</v>
      </c>
      <c r="U32" s="109" t="e">
        <f t="shared" si="8"/>
        <v>#N/A</v>
      </c>
      <c r="V32" s="109" t="e">
        <f t="shared" si="9"/>
        <v>#N/A</v>
      </c>
      <c r="W32" s="109">
        <f t="shared" si="10"/>
        <v>8148</v>
      </c>
      <c r="X32" s="109" t="e">
        <f t="shared" si="11"/>
        <v>#N/A</v>
      </c>
      <c r="Y32" s="151" t="e">
        <f t="shared" si="12"/>
        <v>#N/A</v>
      </c>
      <c r="Z32" s="274">
        <f t="shared" si="13"/>
        <v>8325</v>
      </c>
      <c r="AA32" s="152">
        <f t="shared" si="0"/>
        <v>8148</v>
      </c>
      <c r="AB32" s="110"/>
      <c r="AC32" s="110"/>
      <c r="AD32" s="121"/>
    </row>
    <row r="33" spans="1:30">
      <c r="A33" s="102">
        <v>37590</v>
      </c>
      <c r="B33" s="103">
        <f t="shared" si="1"/>
        <v>4</v>
      </c>
      <c r="C33" s="104" t="str">
        <f t="shared" si="2"/>
        <v>dec2002</v>
      </c>
      <c r="D33" s="105">
        <f t="shared" si="3"/>
        <v>37591</v>
      </c>
      <c r="E33" s="100">
        <v>5003</v>
      </c>
      <c r="F33" s="100"/>
      <c r="G33" s="100"/>
      <c r="H33" s="100">
        <v>965</v>
      </c>
      <c r="I33" s="100"/>
      <c r="J33" s="100"/>
      <c r="K33" s="100">
        <v>5968</v>
      </c>
      <c r="L33" s="271"/>
      <c r="M33" s="272"/>
      <c r="N33" s="273"/>
      <c r="O33" s="271"/>
      <c r="P33" s="176">
        <v>39355</v>
      </c>
      <c r="Q33" s="150">
        <f t="shared" si="4"/>
        <v>6623</v>
      </c>
      <c r="R33" s="109" t="e">
        <f t="shared" si="5"/>
        <v>#N/A</v>
      </c>
      <c r="S33" s="109" t="e">
        <f t="shared" si="6"/>
        <v>#N/A</v>
      </c>
      <c r="T33" s="109">
        <f t="shared" si="7"/>
        <v>1804</v>
      </c>
      <c r="U33" s="109" t="e">
        <f t="shared" si="8"/>
        <v>#N/A</v>
      </c>
      <c r="V33" s="109" t="e">
        <f t="shared" si="9"/>
        <v>#N/A</v>
      </c>
      <c r="W33" s="109">
        <f t="shared" si="10"/>
        <v>8427</v>
      </c>
      <c r="X33" s="109" t="e">
        <f t="shared" si="11"/>
        <v>#N/A</v>
      </c>
      <c r="Y33" s="151" t="e">
        <f t="shared" si="12"/>
        <v>#N/A</v>
      </c>
      <c r="Z33" s="274">
        <f t="shared" si="13"/>
        <v>8569</v>
      </c>
      <c r="AA33" s="152">
        <f t="shared" si="0"/>
        <v>8427</v>
      </c>
      <c r="AB33" s="110"/>
      <c r="AC33" s="110"/>
      <c r="AD33" s="121"/>
    </row>
    <row r="34" spans="1:30">
      <c r="A34" s="95">
        <v>37621</v>
      </c>
      <c r="B34" s="103">
        <f t="shared" si="1"/>
        <v>4</v>
      </c>
      <c r="C34" s="104" t="str">
        <f t="shared" si="2"/>
        <v>dec2002</v>
      </c>
      <c r="D34" s="105">
        <f t="shared" si="3"/>
        <v>37591</v>
      </c>
      <c r="E34" s="100">
        <v>4909</v>
      </c>
      <c r="F34" s="100"/>
      <c r="G34" s="100"/>
      <c r="H34" s="100">
        <v>873</v>
      </c>
      <c r="I34" s="100"/>
      <c r="J34" s="100"/>
      <c r="K34" s="100">
        <v>5782</v>
      </c>
      <c r="L34" s="271"/>
      <c r="M34" s="272"/>
      <c r="N34" s="273"/>
      <c r="O34" s="271"/>
      <c r="P34" s="176">
        <v>39447</v>
      </c>
      <c r="Q34" s="150">
        <f t="shared" si="4"/>
        <v>6019</v>
      </c>
      <c r="R34" s="109" t="e">
        <f t="shared" si="5"/>
        <v>#N/A</v>
      </c>
      <c r="S34" s="109" t="e">
        <f t="shared" si="6"/>
        <v>#N/A</v>
      </c>
      <c r="T34" s="109">
        <f t="shared" si="7"/>
        <v>1440</v>
      </c>
      <c r="U34" s="109" t="e">
        <f t="shared" si="8"/>
        <v>#N/A</v>
      </c>
      <c r="V34" s="109" t="e">
        <f t="shared" si="9"/>
        <v>#N/A</v>
      </c>
      <c r="W34" s="109">
        <f t="shared" si="10"/>
        <v>7459</v>
      </c>
      <c r="X34" s="109" t="e">
        <f t="shared" si="11"/>
        <v>#N/A</v>
      </c>
      <c r="Y34" s="151" t="e">
        <f t="shared" si="12"/>
        <v>#N/A</v>
      </c>
      <c r="Z34" s="274">
        <f t="shared" si="13"/>
        <v>8858</v>
      </c>
      <c r="AA34" s="152">
        <f t="shared" si="0"/>
        <v>7459</v>
      </c>
      <c r="AB34" s="110"/>
      <c r="AC34" s="110"/>
      <c r="AD34" s="121"/>
    </row>
    <row r="35" spans="1:30">
      <c r="A35" s="102">
        <v>37652</v>
      </c>
      <c r="B35" s="103">
        <f t="shared" si="1"/>
        <v>1</v>
      </c>
      <c r="C35" s="104" t="str">
        <f t="shared" si="2"/>
        <v>Mar2003</v>
      </c>
      <c r="D35" s="105">
        <f t="shared" si="3"/>
        <v>37681</v>
      </c>
      <c r="E35" s="100">
        <v>4751</v>
      </c>
      <c r="F35" s="100"/>
      <c r="G35" s="100"/>
      <c r="H35" s="100">
        <v>1067</v>
      </c>
      <c r="I35" s="100"/>
      <c r="J35" s="100"/>
      <c r="K35" s="100">
        <v>5818</v>
      </c>
      <c r="L35" s="271"/>
      <c r="M35" s="272"/>
      <c r="N35" s="273"/>
      <c r="O35" s="271"/>
      <c r="P35" s="397">
        <v>39538</v>
      </c>
      <c r="Q35" s="150">
        <f t="shared" si="4"/>
        <v>5857</v>
      </c>
      <c r="R35" s="109" t="e">
        <f t="shared" si="5"/>
        <v>#N/A</v>
      </c>
      <c r="S35" s="109" t="e">
        <f t="shared" si="6"/>
        <v>#N/A</v>
      </c>
      <c r="T35" s="109">
        <f t="shared" si="7"/>
        <v>1755</v>
      </c>
      <c r="U35" s="109" t="e">
        <f t="shared" si="8"/>
        <v>#N/A</v>
      </c>
      <c r="V35" s="109" t="e">
        <f t="shared" si="9"/>
        <v>#N/A</v>
      </c>
      <c r="W35" s="109">
        <f t="shared" si="10"/>
        <v>7612</v>
      </c>
      <c r="X35" s="109" t="e">
        <f t="shared" si="11"/>
        <v>#N/A</v>
      </c>
      <c r="Y35" s="151" t="e">
        <f t="shared" si="12"/>
        <v>#N/A</v>
      </c>
      <c r="Z35" s="274">
        <f t="shared" si="13"/>
        <v>9235</v>
      </c>
      <c r="AA35" s="152">
        <f t="shared" si="0"/>
        <v>7612</v>
      </c>
      <c r="AB35" s="110"/>
      <c r="AC35" s="110"/>
      <c r="AD35" s="121"/>
    </row>
    <row r="36" spans="1:30">
      <c r="A36" s="95">
        <v>37680</v>
      </c>
      <c r="B36" s="103">
        <f t="shared" si="1"/>
        <v>1</v>
      </c>
      <c r="C36" s="104" t="str">
        <f t="shared" si="2"/>
        <v>Mar2003</v>
      </c>
      <c r="D36" s="105">
        <f t="shared" si="3"/>
        <v>37681</v>
      </c>
      <c r="E36" s="100">
        <v>4836</v>
      </c>
      <c r="F36" s="100"/>
      <c r="G36" s="100"/>
      <c r="H36" s="100">
        <v>1044</v>
      </c>
      <c r="I36" s="100"/>
      <c r="J36" s="100"/>
      <c r="K36" s="100">
        <v>5880</v>
      </c>
      <c r="L36" s="271"/>
      <c r="M36" s="272"/>
      <c r="N36" s="273"/>
      <c r="O36" s="271"/>
      <c r="P36" s="176">
        <v>39629</v>
      </c>
      <c r="Q36" s="150">
        <f t="shared" si="4"/>
        <v>6037</v>
      </c>
      <c r="R36" s="109" t="e">
        <f t="shared" si="5"/>
        <v>#N/A</v>
      </c>
      <c r="S36" s="109" t="e">
        <f t="shared" si="6"/>
        <v>#N/A</v>
      </c>
      <c r="T36" s="109">
        <f t="shared" si="7"/>
        <v>1831</v>
      </c>
      <c r="U36" s="109" t="e">
        <f t="shared" si="8"/>
        <v>#N/A</v>
      </c>
      <c r="V36" s="109" t="e">
        <f t="shared" si="9"/>
        <v>#N/A</v>
      </c>
      <c r="W36" s="109">
        <f t="shared" si="10"/>
        <v>7868</v>
      </c>
      <c r="X36" s="109" t="e">
        <f t="shared" si="11"/>
        <v>#N/A</v>
      </c>
      <c r="Y36" s="151" t="e">
        <f t="shared" si="12"/>
        <v>#N/A</v>
      </c>
      <c r="Z36" s="274">
        <f t="shared" si="13"/>
        <v>9235</v>
      </c>
      <c r="AA36" s="152">
        <f t="shared" si="0"/>
        <v>7868</v>
      </c>
      <c r="AB36" s="110"/>
      <c r="AC36" s="110"/>
      <c r="AD36" s="121"/>
    </row>
    <row r="37" spans="1:30">
      <c r="A37" s="102">
        <v>37711</v>
      </c>
      <c r="B37" s="103">
        <f t="shared" si="1"/>
        <v>1</v>
      </c>
      <c r="C37" s="104" t="str">
        <f t="shared" si="2"/>
        <v>Mar2003</v>
      </c>
      <c r="D37" s="105">
        <f t="shared" si="3"/>
        <v>37681</v>
      </c>
      <c r="E37" s="100">
        <v>4912</v>
      </c>
      <c r="F37" s="100"/>
      <c r="G37" s="100"/>
      <c r="H37" s="100">
        <v>994</v>
      </c>
      <c r="I37" s="100"/>
      <c r="J37" s="100"/>
      <c r="K37" s="100">
        <v>5906</v>
      </c>
      <c r="L37" s="271"/>
      <c r="M37" s="272"/>
      <c r="N37" s="273"/>
      <c r="O37" s="271"/>
      <c r="P37" s="176">
        <v>39721</v>
      </c>
      <c r="Q37" s="150">
        <f t="shared" si="4"/>
        <v>6200</v>
      </c>
      <c r="R37" s="109" t="e">
        <f t="shared" si="5"/>
        <v>#N/A</v>
      </c>
      <c r="S37" s="109" t="e">
        <f t="shared" si="6"/>
        <v>#N/A</v>
      </c>
      <c r="T37" s="109">
        <f t="shared" si="7"/>
        <v>1817</v>
      </c>
      <c r="U37" s="109" t="e">
        <f t="shared" si="8"/>
        <v>#N/A</v>
      </c>
      <c r="V37" s="109" t="e">
        <f t="shared" si="9"/>
        <v>#N/A</v>
      </c>
      <c r="W37" s="109">
        <f t="shared" si="10"/>
        <v>8017</v>
      </c>
      <c r="X37" s="109" t="e">
        <f t="shared" si="11"/>
        <v>#N/A</v>
      </c>
      <c r="Y37" s="151" t="e">
        <f t="shared" si="12"/>
        <v>#N/A</v>
      </c>
      <c r="Z37" s="274">
        <f t="shared" si="13"/>
        <v>9131</v>
      </c>
      <c r="AA37" s="152">
        <f t="shared" si="0"/>
        <v>8017</v>
      </c>
      <c r="AB37" s="110"/>
      <c r="AC37" s="110"/>
      <c r="AD37" s="121"/>
    </row>
    <row r="38" spans="1:30">
      <c r="A38" s="95">
        <v>37741</v>
      </c>
      <c r="B38" s="103">
        <f t="shared" si="1"/>
        <v>2</v>
      </c>
      <c r="C38" s="104" t="str">
        <f t="shared" si="2"/>
        <v>June2003</v>
      </c>
      <c r="D38" s="105">
        <f t="shared" si="3"/>
        <v>37773</v>
      </c>
      <c r="E38" s="100">
        <v>4813</v>
      </c>
      <c r="F38" s="100"/>
      <c r="G38" s="100"/>
      <c r="H38" s="100">
        <v>1111</v>
      </c>
      <c r="I38" s="100"/>
      <c r="J38" s="100"/>
      <c r="K38" s="100">
        <v>5924</v>
      </c>
      <c r="L38" s="271"/>
      <c r="M38" s="272"/>
      <c r="N38" s="273"/>
      <c r="O38" s="271"/>
      <c r="P38" s="397">
        <v>39813</v>
      </c>
      <c r="Q38" s="150">
        <f t="shared" si="4"/>
        <v>6196</v>
      </c>
      <c r="R38" s="109" t="e">
        <f t="shared" si="5"/>
        <v>#N/A</v>
      </c>
      <c r="S38" s="109" t="e">
        <f t="shared" si="6"/>
        <v>#N/A</v>
      </c>
      <c r="T38" s="109">
        <f t="shared" si="7"/>
        <v>1623</v>
      </c>
      <c r="U38" s="109" t="e">
        <f t="shared" si="8"/>
        <v>#N/A</v>
      </c>
      <c r="V38" s="109" t="e">
        <f t="shared" si="9"/>
        <v>#N/A</v>
      </c>
      <c r="W38" s="109">
        <f t="shared" si="10"/>
        <v>7819</v>
      </c>
      <c r="X38" s="109" t="e">
        <f t="shared" si="11"/>
        <v>#N/A</v>
      </c>
      <c r="Y38" s="151" t="e">
        <f t="shared" si="12"/>
        <v>#N/A</v>
      </c>
      <c r="Z38" s="274">
        <f t="shared" si="13"/>
        <v>9131</v>
      </c>
      <c r="AA38" s="152">
        <f t="shared" si="0"/>
        <v>7819</v>
      </c>
      <c r="AB38" s="110"/>
      <c r="AC38" s="110"/>
      <c r="AD38" s="121"/>
    </row>
    <row r="39" spans="1:30">
      <c r="A39" s="102">
        <v>37772</v>
      </c>
      <c r="B39" s="103">
        <f t="shared" si="1"/>
        <v>2</v>
      </c>
      <c r="C39" s="104" t="str">
        <f t="shared" si="2"/>
        <v>June2003</v>
      </c>
      <c r="D39" s="105">
        <f t="shared" si="3"/>
        <v>37773</v>
      </c>
      <c r="E39" s="100">
        <v>4918</v>
      </c>
      <c r="F39" s="100"/>
      <c r="G39" s="100"/>
      <c r="H39" s="100">
        <v>1113</v>
      </c>
      <c r="I39" s="100"/>
      <c r="J39" s="100"/>
      <c r="K39" s="100">
        <v>6031</v>
      </c>
      <c r="L39" s="271"/>
      <c r="M39" s="272"/>
      <c r="N39" s="273"/>
      <c r="O39" s="271"/>
      <c r="P39" s="176">
        <v>39903</v>
      </c>
      <c r="Q39" s="150">
        <f t="shared" si="4"/>
        <v>6340</v>
      </c>
      <c r="R39" s="109" t="e">
        <f t="shared" si="5"/>
        <v>#N/A</v>
      </c>
      <c r="S39" s="109" t="e">
        <f t="shared" si="6"/>
        <v>#N/A</v>
      </c>
      <c r="T39" s="109">
        <f t="shared" si="7"/>
        <v>1951</v>
      </c>
      <c r="U39" s="109" t="e">
        <f t="shared" si="8"/>
        <v>#N/A</v>
      </c>
      <c r="V39" s="109" t="e">
        <f t="shared" si="9"/>
        <v>#N/A</v>
      </c>
      <c r="W39" s="109">
        <f t="shared" si="10"/>
        <v>8291</v>
      </c>
      <c r="X39" s="109" t="e">
        <f t="shared" si="11"/>
        <v>#N/A</v>
      </c>
      <c r="Y39" s="151" t="e">
        <f t="shared" si="12"/>
        <v>#N/A</v>
      </c>
      <c r="Z39" s="274">
        <f t="shared" si="13"/>
        <v>9131</v>
      </c>
      <c r="AA39" s="152">
        <f t="shared" si="0"/>
        <v>8291</v>
      </c>
      <c r="AB39" s="110"/>
      <c r="AC39" s="110"/>
      <c r="AD39" s="121"/>
    </row>
    <row r="40" spans="1:30">
      <c r="A40" s="95">
        <v>37802</v>
      </c>
      <c r="B40" s="103">
        <f t="shared" si="1"/>
        <v>2</v>
      </c>
      <c r="C40" s="104" t="str">
        <f t="shared" si="2"/>
        <v>June2003</v>
      </c>
      <c r="D40" s="105">
        <f t="shared" si="3"/>
        <v>37773</v>
      </c>
      <c r="E40" s="100">
        <v>5026</v>
      </c>
      <c r="F40" s="100"/>
      <c r="G40" s="100"/>
      <c r="H40" s="100">
        <v>1109</v>
      </c>
      <c r="I40" s="100"/>
      <c r="J40" s="100"/>
      <c r="K40" s="100">
        <v>6135</v>
      </c>
      <c r="L40" s="271"/>
      <c r="M40" s="272"/>
      <c r="N40" s="273"/>
      <c r="O40" s="271"/>
      <c r="P40" s="176">
        <v>39994</v>
      </c>
      <c r="Q40" s="150">
        <f t="shared" si="4"/>
        <v>6459</v>
      </c>
      <c r="R40" s="109" t="e">
        <f t="shared" si="5"/>
        <v>#N/A</v>
      </c>
      <c r="S40" s="109" t="e">
        <f t="shared" si="6"/>
        <v>#N/A</v>
      </c>
      <c r="T40" s="109">
        <f t="shared" si="7"/>
        <v>1914</v>
      </c>
      <c r="U40" s="109" t="e">
        <f t="shared" si="8"/>
        <v>#N/A</v>
      </c>
      <c r="V40" s="109" t="e">
        <f t="shared" si="9"/>
        <v>#N/A</v>
      </c>
      <c r="W40" s="109">
        <f t="shared" si="10"/>
        <v>8373</v>
      </c>
      <c r="X40" s="109" t="e">
        <f t="shared" si="11"/>
        <v>#N/A</v>
      </c>
      <c r="Y40" s="151" t="e">
        <f t="shared" si="12"/>
        <v>#N/A</v>
      </c>
      <c r="Z40" s="274">
        <f t="shared" si="13"/>
        <v>9131</v>
      </c>
      <c r="AA40" s="152">
        <f t="shared" si="0"/>
        <v>8373</v>
      </c>
      <c r="AB40" s="110"/>
      <c r="AC40" s="110"/>
      <c r="AD40" s="121"/>
    </row>
    <row r="41" spans="1:30">
      <c r="A41" s="102">
        <v>37833</v>
      </c>
      <c r="B41" s="103">
        <f t="shared" si="1"/>
        <v>3</v>
      </c>
      <c r="C41" s="104" t="str">
        <f t="shared" si="2"/>
        <v>Sep2003</v>
      </c>
      <c r="D41" s="105">
        <f t="shared" si="3"/>
        <v>37865</v>
      </c>
      <c r="E41" s="100">
        <v>5118</v>
      </c>
      <c r="F41" s="100"/>
      <c r="G41" s="100"/>
      <c r="H41" s="100">
        <v>1080</v>
      </c>
      <c r="I41" s="100"/>
      <c r="J41" s="100"/>
      <c r="K41" s="100">
        <v>6198</v>
      </c>
      <c r="L41" s="271"/>
      <c r="M41" s="272"/>
      <c r="N41" s="273"/>
      <c r="O41" s="271"/>
      <c r="P41" s="397">
        <v>40086</v>
      </c>
      <c r="Q41" s="150">
        <f t="shared" si="4"/>
        <v>6619</v>
      </c>
      <c r="R41" s="109" t="e">
        <f t="shared" si="5"/>
        <v>#N/A</v>
      </c>
      <c r="S41" s="109" t="e">
        <f t="shared" si="6"/>
        <v>#N/A</v>
      </c>
      <c r="T41" s="109">
        <f t="shared" si="7"/>
        <v>1891</v>
      </c>
      <c r="U41" s="109" t="e">
        <f t="shared" si="8"/>
        <v>#N/A</v>
      </c>
      <c r="V41" s="109" t="e">
        <f t="shared" si="9"/>
        <v>#N/A</v>
      </c>
      <c r="W41" s="109">
        <f t="shared" si="10"/>
        <v>8510</v>
      </c>
      <c r="X41" s="109" t="e">
        <f t="shared" si="11"/>
        <v>#N/A</v>
      </c>
      <c r="Y41" s="151" t="e">
        <f t="shared" si="12"/>
        <v>#N/A</v>
      </c>
      <c r="Z41" s="274">
        <f t="shared" si="13"/>
        <v>9131</v>
      </c>
      <c r="AA41" s="152">
        <f t="shared" si="0"/>
        <v>8510</v>
      </c>
      <c r="AB41" s="110"/>
      <c r="AC41" s="110"/>
      <c r="AD41" s="121"/>
    </row>
    <row r="42" spans="1:30">
      <c r="A42" s="95">
        <v>37864</v>
      </c>
      <c r="B42" s="103">
        <f t="shared" si="1"/>
        <v>3</v>
      </c>
      <c r="C42" s="104" t="str">
        <f t="shared" si="2"/>
        <v>Sep2003</v>
      </c>
      <c r="D42" s="105">
        <f t="shared" si="3"/>
        <v>37865</v>
      </c>
      <c r="E42" s="100">
        <v>5125</v>
      </c>
      <c r="F42" s="100"/>
      <c r="G42" s="100"/>
      <c r="H42" s="100">
        <v>1112</v>
      </c>
      <c r="I42" s="100"/>
      <c r="J42" s="100"/>
      <c r="K42" s="100">
        <v>6237</v>
      </c>
      <c r="L42" s="271"/>
      <c r="M42" s="272"/>
      <c r="N42" s="273"/>
      <c r="O42" s="271"/>
      <c r="P42" s="176">
        <v>40178</v>
      </c>
      <c r="Q42" s="150">
        <f t="shared" si="4"/>
        <v>6534</v>
      </c>
      <c r="R42" s="109" t="e">
        <f t="shared" si="5"/>
        <v>#N/A</v>
      </c>
      <c r="S42" s="109" t="e">
        <f t="shared" si="6"/>
        <v>#N/A</v>
      </c>
      <c r="T42" s="109">
        <f t="shared" si="7"/>
        <v>1701</v>
      </c>
      <c r="U42" s="109" t="e">
        <f t="shared" si="8"/>
        <v>#N/A</v>
      </c>
      <c r="V42" s="109" t="e">
        <f t="shared" si="9"/>
        <v>#N/A</v>
      </c>
      <c r="W42" s="109">
        <f t="shared" si="10"/>
        <v>8235</v>
      </c>
      <c r="X42" s="109" t="e">
        <f t="shared" si="11"/>
        <v>#N/A</v>
      </c>
      <c r="Y42" s="151" t="e">
        <f t="shared" si="12"/>
        <v>#N/A</v>
      </c>
      <c r="Z42" s="274">
        <f t="shared" si="13"/>
        <v>9131</v>
      </c>
      <c r="AA42" s="152">
        <f t="shared" si="0"/>
        <v>8235</v>
      </c>
      <c r="AB42" s="110"/>
      <c r="AC42" s="110"/>
      <c r="AD42" s="121"/>
    </row>
    <row r="43" spans="1:30">
      <c r="A43" s="102">
        <v>37894</v>
      </c>
      <c r="B43" s="103">
        <f t="shared" si="1"/>
        <v>3</v>
      </c>
      <c r="C43" s="104" t="str">
        <f t="shared" si="2"/>
        <v>Sep2003</v>
      </c>
      <c r="D43" s="105">
        <f t="shared" si="3"/>
        <v>37865</v>
      </c>
      <c r="E43" s="100">
        <v>5235</v>
      </c>
      <c r="F43" s="100"/>
      <c r="G43" s="100"/>
      <c r="H43" s="100">
        <v>1087</v>
      </c>
      <c r="I43" s="100"/>
      <c r="J43" s="100"/>
      <c r="K43" s="100">
        <v>6322</v>
      </c>
      <c r="L43" s="271"/>
      <c r="M43" s="272"/>
      <c r="N43" s="273"/>
      <c r="O43" s="271"/>
      <c r="P43" s="176">
        <v>40268</v>
      </c>
      <c r="Q43" s="150">
        <f t="shared" si="4"/>
        <v>6622</v>
      </c>
      <c r="R43" s="109" t="e">
        <f t="shared" si="5"/>
        <v>#N/A</v>
      </c>
      <c r="S43" s="109" t="e">
        <f t="shared" si="6"/>
        <v>#N/A</v>
      </c>
      <c r="T43" s="109">
        <f t="shared" si="7"/>
        <v>1920</v>
      </c>
      <c r="U43" s="109" t="e">
        <f t="shared" si="8"/>
        <v>#N/A</v>
      </c>
      <c r="V43" s="109" t="e">
        <f t="shared" si="9"/>
        <v>#N/A</v>
      </c>
      <c r="W43" s="109">
        <f t="shared" si="10"/>
        <v>8542</v>
      </c>
      <c r="X43" s="109" t="e">
        <f t="shared" si="11"/>
        <v>#N/A</v>
      </c>
      <c r="Y43" s="151" t="e">
        <f t="shared" si="12"/>
        <v>#N/A</v>
      </c>
      <c r="Z43" s="274">
        <f t="shared" si="13"/>
        <v>9363</v>
      </c>
      <c r="AA43" s="152">
        <f t="shared" si="0"/>
        <v>8542</v>
      </c>
      <c r="AB43" s="110"/>
      <c r="AC43" s="110"/>
      <c r="AD43" s="121"/>
    </row>
    <row r="44" spans="1:30">
      <c r="A44" s="95">
        <v>37925</v>
      </c>
      <c r="B44" s="103">
        <f t="shared" si="1"/>
        <v>4</v>
      </c>
      <c r="C44" s="104" t="str">
        <f t="shared" si="2"/>
        <v>dec2003</v>
      </c>
      <c r="D44" s="105">
        <f t="shared" si="3"/>
        <v>37956</v>
      </c>
      <c r="E44" s="100">
        <v>5177</v>
      </c>
      <c r="F44" s="100"/>
      <c r="G44" s="100"/>
      <c r="H44" s="100">
        <v>1190</v>
      </c>
      <c r="I44" s="100"/>
      <c r="J44" s="100"/>
      <c r="K44" s="100">
        <v>6367</v>
      </c>
      <c r="L44" s="271"/>
      <c r="M44" s="272"/>
      <c r="N44" s="273"/>
      <c r="O44" s="271"/>
      <c r="P44" s="397">
        <v>40359</v>
      </c>
      <c r="Q44" s="150">
        <f t="shared" si="4"/>
        <v>6832</v>
      </c>
      <c r="R44" s="109" t="e">
        <f t="shared" si="5"/>
        <v>#N/A</v>
      </c>
      <c r="S44" s="109" t="e">
        <f t="shared" si="6"/>
        <v>#N/A</v>
      </c>
      <c r="T44" s="109">
        <f t="shared" si="7"/>
        <v>1921</v>
      </c>
      <c r="U44" s="109" t="e">
        <f t="shared" si="8"/>
        <v>#N/A</v>
      </c>
      <c r="V44" s="109" t="e">
        <f t="shared" si="9"/>
        <v>#N/A</v>
      </c>
      <c r="W44" s="109">
        <f t="shared" si="10"/>
        <v>8753</v>
      </c>
      <c r="X44" s="109" t="e">
        <f t="shared" si="11"/>
        <v>#N/A</v>
      </c>
      <c r="Y44" s="151" t="e">
        <f t="shared" si="12"/>
        <v>#N/A</v>
      </c>
      <c r="Z44" s="274">
        <f t="shared" si="13"/>
        <v>9623</v>
      </c>
      <c r="AA44" s="152">
        <f t="shared" si="0"/>
        <v>8753</v>
      </c>
      <c r="AB44" s="110"/>
      <c r="AC44" s="110"/>
      <c r="AD44" s="121"/>
    </row>
    <row r="45" spans="1:30">
      <c r="A45" s="102">
        <v>37955</v>
      </c>
      <c r="B45" s="103">
        <f t="shared" si="1"/>
        <v>4</v>
      </c>
      <c r="C45" s="104" t="str">
        <f t="shared" si="2"/>
        <v>dec2003</v>
      </c>
      <c r="D45" s="105">
        <f t="shared" si="3"/>
        <v>37956</v>
      </c>
      <c r="E45" s="100">
        <v>5126</v>
      </c>
      <c r="F45" s="100"/>
      <c r="G45" s="100"/>
      <c r="H45" s="100">
        <v>1185</v>
      </c>
      <c r="I45" s="100"/>
      <c r="J45" s="100"/>
      <c r="K45" s="100">
        <v>6311</v>
      </c>
      <c r="L45" s="271"/>
      <c r="M45" s="272"/>
      <c r="N45" s="273"/>
      <c r="O45" s="271"/>
      <c r="P45" s="176">
        <v>40451</v>
      </c>
      <c r="Q45" s="150">
        <f t="shared" si="4"/>
        <v>6986</v>
      </c>
      <c r="R45" s="109" t="e">
        <f t="shared" si="5"/>
        <v>#N/A</v>
      </c>
      <c r="S45" s="109" t="e">
        <f t="shared" si="6"/>
        <v>#N/A</v>
      </c>
      <c r="T45" s="109">
        <f t="shared" si="7"/>
        <v>1825</v>
      </c>
      <c r="U45" s="109" t="e">
        <f t="shared" si="8"/>
        <v>#N/A</v>
      </c>
      <c r="V45" s="109" t="e">
        <f t="shared" si="9"/>
        <v>#N/A</v>
      </c>
      <c r="W45" s="109">
        <f t="shared" si="10"/>
        <v>8811</v>
      </c>
      <c r="X45" s="109" t="e">
        <f t="shared" si="11"/>
        <v>#N/A</v>
      </c>
      <c r="Y45" s="151" t="e">
        <f t="shared" si="12"/>
        <v>#N/A</v>
      </c>
      <c r="Z45" s="274">
        <f t="shared" si="13"/>
        <v>9945</v>
      </c>
      <c r="AA45" s="152">
        <f t="shared" si="0"/>
        <v>8811</v>
      </c>
      <c r="AB45" s="110"/>
      <c r="AC45" s="110"/>
      <c r="AD45" s="121"/>
    </row>
    <row r="46" spans="1:30">
      <c r="A46" s="95">
        <v>37986</v>
      </c>
      <c r="B46" s="103">
        <f t="shared" si="1"/>
        <v>4</v>
      </c>
      <c r="C46" s="104" t="str">
        <f t="shared" si="2"/>
        <v>dec2003</v>
      </c>
      <c r="D46" s="105">
        <f t="shared" si="3"/>
        <v>37956</v>
      </c>
      <c r="E46" s="100">
        <v>5142</v>
      </c>
      <c r="F46" s="100"/>
      <c r="G46" s="100"/>
      <c r="H46" s="100">
        <v>1012</v>
      </c>
      <c r="I46" s="100"/>
      <c r="J46" s="100"/>
      <c r="K46" s="100">
        <v>6154</v>
      </c>
      <c r="L46" s="271"/>
      <c r="M46" s="272"/>
      <c r="N46" s="273"/>
      <c r="O46" s="271"/>
      <c r="P46" s="176">
        <v>40543</v>
      </c>
      <c r="Q46" s="150">
        <f t="shared" si="4"/>
        <v>6780</v>
      </c>
      <c r="R46" s="109" t="e">
        <f t="shared" si="5"/>
        <v>#N/A</v>
      </c>
      <c r="S46" s="109" t="e">
        <f t="shared" si="6"/>
        <v>#N/A</v>
      </c>
      <c r="T46" s="109">
        <f t="shared" si="7"/>
        <v>1743</v>
      </c>
      <c r="U46" s="109" t="e">
        <f t="shared" si="8"/>
        <v>#N/A</v>
      </c>
      <c r="V46" s="109" t="e">
        <f t="shared" si="9"/>
        <v>#N/A</v>
      </c>
      <c r="W46" s="109">
        <f t="shared" si="10"/>
        <v>8523</v>
      </c>
      <c r="X46" s="109" t="e">
        <f t="shared" si="11"/>
        <v>#N/A</v>
      </c>
      <c r="Y46" s="151" t="e">
        <f t="shared" si="12"/>
        <v>#N/A</v>
      </c>
      <c r="Z46" s="274">
        <f t="shared" si="13"/>
        <v>10077</v>
      </c>
      <c r="AA46" s="152">
        <f t="shared" si="0"/>
        <v>8523</v>
      </c>
      <c r="AB46" s="110"/>
      <c r="AC46" s="110"/>
      <c r="AD46" s="121"/>
    </row>
    <row r="47" spans="1:30">
      <c r="A47" s="102">
        <v>38017</v>
      </c>
      <c r="B47" s="103">
        <f t="shared" si="1"/>
        <v>1</v>
      </c>
      <c r="C47" s="104" t="str">
        <f t="shared" si="2"/>
        <v>Mar2004</v>
      </c>
      <c r="D47" s="105">
        <f t="shared" si="3"/>
        <v>38047</v>
      </c>
      <c r="E47" s="100">
        <v>4936</v>
      </c>
      <c r="F47" s="100"/>
      <c r="G47" s="100"/>
      <c r="H47" s="100">
        <v>1232</v>
      </c>
      <c r="I47" s="100"/>
      <c r="J47" s="100"/>
      <c r="K47" s="100">
        <v>6168</v>
      </c>
      <c r="L47" s="271"/>
      <c r="M47" s="272"/>
      <c r="N47" s="275"/>
      <c r="O47" s="271"/>
      <c r="P47" s="397">
        <v>40633</v>
      </c>
      <c r="Q47" s="150">
        <f t="shared" si="4"/>
        <v>6801</v>
      </c>
      <c r="R47" s="109" t="e">
        <f t="shared" si="5"/>
        <v>#N/A</v>
      </c>
      <c r="S47" s="109" t="e">
        <f t="shared" si="6"/>
        <v>#N/A</v>
      </c>
      <c r="T47" s="109">
        <f t="shared" si="7"/>
        <v>1993</v>
      </c>
      <c r="U47" s="109" t="e">
        <f t="shared" si="8"/>
        <v>#N/A</v>
      </c>
      <c r="V47" s="109" t="e">
        <f t="shared" si="9"/>
        <v>#N/A</v>
      </c>
      <c r="W47" s="109">
        <f t="shared" si="10"/>
        <v>8794</v>
      </c>
      <c r="X47" s="109" t="e">
        <f t="shared" si="11"/>
        <v>#N/A</v>
      </c>
      <c r="Y47" s="151" t="e">
        <f t="shared" si="12"/>
        <v>#N/A</v>
      </c>
      <c r="Z47" s="274">
        <f t="shared" si="13"/>
        <v>10077</v>
      </c>
      <c r="AA47" s="152">
        <f t="shared" si="0"/>
        <v>8794</v>
      </c>
      <c r="AB47" s="110"/>
      <c r="AC47" s="110"/>
      <c r="AD47" s="121"/>
    </row>
    <row r="48" spans="1:30">
      <c r="A48" s="95">
        <v>38046</v>
      </c>
      <c r="B48" s="103">
        <f t="shared" si="1"/>
        <v>1</v>
      </c>
      <c r="C48" s="104" t="str">
        <f t="shared" si="2"/>
        <v>Mar2004</v>
      </c>
      <c r="D48" s="105">
        <f t="shared" si="3"/>
        <v>38047</v>
      </c>
      <c r="E48" s="100">
        <v>4940</v>
      </c>
      <c r="F48" s="100"/>
      <c r="G48" s="100"/>
      <c r="H48" s="100">
        <v>1350</v>
      </c>
      <c r="I48" s="100"/>
      <c r="J48" s="100"/>
      <c r="K48" s="100">
        <v>6290</v>
      </c>
      <c r="L48" s="271"/>
      <c r="M48" s="272"/>
      <c r="N48" s="275"/>
      <c r="O48" s="271"/>
      <c r="P48" s="176">
        <v>40724</v>
      </c>
      <c r="Q48" s="150">
        <f t="shared" si="4"/>
        <v>6841</v>
      </c>
      <c r="R48" s="109" t="e">
        <f t="shared" si="5"/>
        <v>#N/A</v>
      </c>
      <c r="S48" s="109" t="e">
        <f t="shared" si="6"/>
        <v>#N/A</v>
      </c>
      <c r="T48" s="109">
        <f t="shared" si="7"/>
        <v>1867</v>
      </c>
      <c r="U48" s="109" t="e">
        <f t="shared" si="8"/>
        <v>#N/A</v>
      </c>
      <c r="V48" s="109" t="e">
        <f t="shared" si="9"/>
        <v>#N/A</v>
      </c>
      <c r="W48" s="109">
        <f t="shared" si="10"/>
        <v>8708</v>
      </c>
      <c r="X48" s="109" t="e">
        <f t="shared" si="11"/>
        <v>#N/A</v>
      </c>
      <c r="Y48" s="151" t="e">
        <f t="shared" si="12"/>
        <v>#N/A</v>
      </c>
      <c r="Z48" s="274">
        <f t="shared" si="13"/>
        <v>10697</v>
      </c>
      <c r="AA48" s="152">
        <f t="shared" si="0"/>
        <v>8708</v>
      </c>
      <c r="AB48" s="110"/>
      <c r="AC48" s="110"/>
      <c r="AD48" s="121"/>
    </row>
    <row r="49" spans="1:30">
      <c r="A49" s="102">
        <v>38077</v>
      </c>
      <c r="B49" s="103">
        <f t="shared" si="1"/>
        <v>1</v>
      </c>
      <c r="C49" s="104" t="str">
        <f t="shared" si="2"/>
        <v>Mar2004</v>
      </c>
      <c r="D49" s="105">
        <f t="shared" si="3"/>
        <v>38047</v>
      </c>
      <c r="E49" s="100">
        <v>5039</v>
      </c>
      <c r="F49" s="100"/>
      <c r="G49" s="100"/>
      <c r="H49" s="100">
        <v>1364</v>
      </c>
      <c r="I49" s="100"/>
      <c r="J49" s="100"/>
      <c r="K49" s="100">
        <v>6403</v>
      </c>
      <c r="L49" s="271"/>
      <c r="M49" s="272"/>
      <c r="N49" s="275"/>
      <c r="O49" s="271"/>
      <c r="P49" s="176">
        <v>40816</v>
      </c>
      <c r="Q49" s="150">
        <f t="shared" si="4"/>
        <v>6770</v>
      </c>
      <c r="R49" s="109" t="e">
        <f t="shared" si="5"/>
        <v>#N/A</v>
      </c>
      <c r="S49" s="109" t="e">
        <f t="shared" si="6"/>
        <v>#N/A</v>
      </c>
      <c r="T49" s="109">
        <f t="shared" si="7"/>
        <v>1825</v>
      </c>
      <c r="U49" s="109" t="e">
        <f t="shared" si="8"/>
        <v>#N/A</v>
      </c>
      <c r="V49" s="109" t="e">
        <f t="shared" si="9"/>
        <v>#N/A</v>
      </c>
      <c r="W49" s="109">
        <f t="shared" si="10"/>
        <v>8595</v>
      </c>
      <c r="X49" s="109" t="e">
        <f t="shared" si="11"/>
        <v>#N/A</v>
      </c>
      <c r="Y49" s="151" t="e">
        <f t="shared" si="12"/>
        <v>#N/A</v>
      </c>
      <c r="Z49" s="274">
        <f t="shared" si="13"/>
        <v>10280</v>
      </c>
      <c r="AA49" s="152">
        <f t="shared" si="0"/>
        <v>8595</v>
      </c>
      <c r="AB49" s="110"/>
      <c r="AC49" s="110"/>
      <c r="AD49" s="121"/>
    </row>
    <row r="50" spans="1:30">
      <c r="A50" s="95">
        <v>38107</v>
      </c>
      <c r="B50" s="103">
        <f t="shared" si="1"/>
        <v>2</v>
      </c>
      <c r="C50" s="104" t="str">
        <f t="shared" si="2"/>
        <v>June2004</v>
      </c>
      <c r="D50" s="105">
        <f t="shared" si="3"/>
        <v>38139</v>
      </c>
      <c r="E50" s="100">
        <v>5064</v>
      </c>
      <c r="F50" s="100"/>
      <c r="G50" s="100"/>
      <c r="H50" s="100">
        <v>1329</v>
      </c>
      <c r="I50" s="100"/>
      <c r="J50" s="100"/>
      <c r="K50" s="100">
        <v>6393</v>
      </c>
      <c r="L50" s="271"/>
      <c r="M50" s="272"/>
      <c r="N50" s="275"/>
      <c r="O50" s="271"/>
      <c r="P50" s="397">
        <v>40908</v>
      </c>
      <c r="Q50" s="150">
        <f t="shared" si="4"/>
        <v>6654</v>
      </c>
      <c r="R50" s="109" t="e">
        <f t="shared" si="5"/>
        <v>#N/A</v>
      </c>
      <c r="S50" s="109" t="e">
        <f t="shared" si="6"/>
        <v>#N/A</v>
      </c>
      <c r="T50" s="109">
        <f t="shared" si="7"/>
        <v>1724</v>
      </c>
      <c r="U50" s="109" t="e">
        <f t="shared" si="8"/>
        <v>#N/A</v>
      </c>
      <c r="V50" s="109" t="e">
        <f t="shared" si="9"/>
        <v>#N/A</v>
      </c>
      <c r="W50" s="109">
        <f t="shared" si="10"/>
        <v>8378</v>
      </c>
      <c r="X50" s="109" t="e">
        <f t="shared" si="11"/>
        <v>#N/A</v>
      </c>
      <c r="Y50" s="151" t="e">
        <f t="shared" si="12"/>
        <v>#N/A</v>
      </c>
      <c r="Z50" s="274">
        <f t="shared" si="13"/>
        <v>10280</v>
      </c>
      <c r="AA50" s="152">
        <f t="shared" si="0"/>
        <v>8378</v>
      </c>
      <c r="AB50" s="110"/>
      <c r="AC50" s="110"/>
      <c r="AD50" s="121"/>
    </row>
    <row r="51" spans="1:30">
      <c r="A51" s="102">
        <v>38138</v>
      </c>
      <c r="B51" s="103">
        <f t="shared" si="1"/>
        <v>2</v>
      </c>
      <c r="C51" s="104" t="str">
        <f t="shared" si="2"/>
        <v>June2004</v>
      </c>
      <c r="D51" s="105">
        <f t="shared" si="3"/>
        <v>38139</v>
      </c>
      <c r="E51" s="100">
        <v>5227</v>
      </c>
      <c r="F51" s="100"/>
      <c r="G51" s="100"/>
      <c r="H51" s="100">
        <v>1344</v>
      </c>
      <c r="I51" s="100"/>
      <c r="J51" s="100"/>
      <c r="K51" s="100">
        <v>6571</v>
      </c>
      <c r="L51" s="271"/>
      <c r="M51" s="272"/>
      <c r="N51" s="275"/>
      <c r="O51" s="271"/>
      <c r="P51" s="176">
        <v>40999</v>
      </c>
      <c r="Q51" s="150">
        <f t="shared" si="4"/>
        <v>6718</v>
      </c>
      <c r="R51" s="109" t="e">
        <f t="shared" si="5"/>
        <v>#N/A</v>
      </c>
      <c r="S51" s="109" t="e">
        <f t="shared" si="6"/>
        <v>#N/A</v>
      </c>
      <c r="T51" s="109">
        <f t="shared" si="7"/>
        <v>1972</v>
      </c>
      <c r="U51" s="109" t="e">
        <f t="shared" si="8"/>
        <v>#N/A</v>
      </c>
      <c r="V51" s="109" t="e">
        <f t="shared" si="9"/>
        <v>#N/A</v>
      </c>
      <c r="W51" s="109">
        <f t="shared" si="10"/>
        <v>8690</v>
      </c>
      <c r="X51" s="109" t="e">
        <f t="shared" si="11"/>
        <v>#N/A</v>
      </c>
      <c r="Y51" s="151" t="e">
        <f t="shared" si="12"/>
        <v>#N/A</v>
      </c>
      <c r="Z51" s="274">
        <f t="shared" si="13"/>
        <v>10280</v>
      </c>
      <c r="AA51" s="152">
        <f t="shared" si="0"/>
        <v>8690</v>
      </c>
      <c r="AB51" s="110"/>
      <c r="AC51" s="110"/>
      <c r="AD51" s="121"/>
    </row>
    <row r="52" spans="1:30">
      <c r="A52" s="95">
        <v>38168</v>
      </c>
      <c r="B52" s="103">
        <f t="shared" si="1"/>
        <v>2</v>
      </c>
      <c r="C52" s="104" t="str">
        <f t="shared" si="2"/>
        <v>June2004</v>
      </c>
      <c r="D52" s="105">
        <f t="shared" si="3"/>
        <v>38139</v>
      </c>
      <c r="E52" s="100">
        <v>5345</v>
      </c>
      <c r="F52" s="100"/>
      <c r="G52" s="100"/>
      <c r="H52" s="100">
        <v>1268</v>
      </c>
      <c r="I52" s="100"/>
      <c r="J52" s="100"/>
      <c r="K52" s="100">
        <v>6613</v>
      </c>
      <c r="L52" s="271"/>
      <c r="M52" s="272"/>
      <c r="N52" s="275"/>
      <c r="O52" s="271"/>
      <c r="P52" s="176">
        <v>41090</v>
      </c>
      <c r="Q52" s="150">
        <f t="shared" si="4"/>
        <v>6765</v>
      </c>
      <c r="R52" s="109" t="e">
        <f t="shared" si="5"/>
        <v>#N/A</v>
      </c>
      <c r="S52" s="109" t="e">
        <f t="shared" si="6"/>
        <v>#N/A</v>
      </c>
      <c r="T52" s="109">
        <f t="shared" si="7"/>
        <v>1914</v>
      </c>
      <c r="U52" s="109" t="e">
        <f t="shared" si="8"/>
        <v>#N/A</v>
      </c>
      <c r="V52" s="109" t="e">
        <f t="shared" si="9"/>
        <v>#N/A</v>
      </c>
      <c r="W52" s="109">
        <f t="shared" si="10"/>
        <v>8679</v>
      </c>
      <c r="X52" s="109" t="e">
        <f t="shared" si="11"/>
        <v>#N/A</v>
      </c>
      <c r="Y52" s="151" t="e">
        <f t="shared" si="12"/>
        <v>#N/A</v>
      </c>
      <c r="Z52" s="274">
        <f t="shared" si="13"/>
        <v>10120</v>
      </c>
      <c r="AA52" s="152">
        <f t="shared" si="0"/>
        <v>8679</v>
      </c>
      <c r="AB52" s="110"/>
      <c r="AC52" s="110"/>
      <c r="AD52" s="121"/>
    </row>
    <row r="53" spans="1:30">
      <c r="A53" s="102">
        <v>38199</v>
      </c>
      <c r="B53" s="103">
        <f t="shared" si="1"/>
        <v>3</v>
      </c>
      <c r="C53" s="104" t="str">
        <f t="shared" si="2"/>
        <v>Sep2004</v>
      </c>
      <c r="D53" s="105">
        <f t="shared" si="3"/>
        <v>38231</v>
      </c>
      <c r="E53" s="100">
        <v>5445</v>
      </c>
      <c r="F53" s="100"/>
      <c r="G53" s="100"/>
      <c r="H53" s="100">
        <v>1265</v>
      </c>
      <c r="I53" s="100"/>
      <c r="J53" s="100"/>
      <c r="K53" s="100">
        <v>6710</v>
      </c>
      <c r="L53" s="271"/>
      <c r="M53" s="272"/>
      <c r="N53" s="275"/>
      <c r="O53" s="271"/>
      <c r="P53" s="397">
        <v>41182</v>
      </c>
      <c r="Q53" s="150">
        <f t="shared" si="4"/>
        <v>6855</v>
      </c>
      <c r="R53" s="109" t="e">
        <f t="shared" si="5"/>
        <v>#N/A</v>
      </c>
      <c r="S53" s="109" t="e">
        <f t="shared" si="6"/>
        <v>#N/A</v>
      </c>
      <c r="T53" s="109">
        <f t="shared" si="7"/>
        <v>1807</v>
      </c>
      <c r="U53" s="109" t="e">
        <f t="shared" si="8"/>
        <v>#N/A</v>
      </c>
      <c r="V53" s="109" t="e">
        <f t="shared" si="9"/>
        <v>#N/A</v>
      </c>
      <c r="W53" s="109">
        <f t="shared" si="10"/>
        <v>8662</v>
      </c>
      <c r="X53" s="109" t="e">
        <f t="shared" si="11"/>
        <v>#N/A</v>
      </c>
      <c r="Y53" s="151" t="e">
        <f t="shared" si="12"/>
        <v>#N/A</v>
      </c>
      <c r="Z53" s="274">
        <f t="shared" si="13"/>
        <v>9903</v>
      </c>
      <c r="AA53" s="152">
        <f t="shared" si="0"/>
        <v>8662</v>
      </c>
      <c r="AB53" s="110"/>
      <c r="AC53" s="110"/>
      <c r="AD53" s="121"/>
    </row>
    <row r="54" spans="1:30">
      <c r="A54" s="95">
        <v>38230</v>
      </c>
      <c r="B54" s="103">
        <f t="shared" si="1"/>
        <v>3</v>
      </c>
      <c r="C54" s="104" t="str">
        <f t="shared" si="2"/>
        <v>Sep2004</v>
      </c>
      <c r="D54" s="105">
        <f t="shared" si="3"/>
        <v>38231</v>
      </c>
      <c r="E54" s="100">
        <v>5599</v>
      </c>
      <c r="F54" s="100"/>
      <c r="G54" s="100"/>
      <c r="H54" s="100">
        <v>1266</v>
      </c>
      <c r="I54" s="100"/>
      <c r="J54" s="100"/>
      <c r="K54" s="100">
        <v>6865</v>
      </c>
      <c r="L54" s="271"/>
      <c r="M54" s="272"/>
      <c r="N54" s="275"/>
      <c r="O54" s="271"/>
      <c r="P54" s="176">
        <v>41274</v>
      </c>
      <c r="Q54" s="150">
        <f t="shared" si="4"/>
        <v>6696</v>
      </c>
      <c r="R54" s="109" t="e">
        <f t="shared" si="5"/>
        <v>#N/A</v>
      </c>
      <c r="S54" s="109" t="e">
        <f t="shared" si="6"/>
        <v>#N/A</v>
      </c>
      <c r="T54" s="109">
        <f t="shared" si="7"/>
        <v>1774</v>
      </c>
      <c r="U54" s="109" t="e">
        <f t="shared" si="8"/>
        <v>#N/A</v>
      </c>
      <c r="V54" s="109" t="e">
        <f t="shared" si="9"/>
        <v>#N/A</v>
      </c>
      <c r="W54" s="109">
        <f t="shared" si="10"/>
        <v>8470</v>
      </c>
      <c r="X54" s="109" t="e">
        <f t="shared" si="11"/>
        <v>#N/A</v>
      </c>
      <c r="Y54" s="151" t="e">
        <f t="shared" si="12"/>
        <v>#N/A</v>
      </c>
      <c r="Z54" s="274">
        <f t="shared" si="13"/>
        <v>9657</v>
      </c>
      <c r="AA54" s="152">
        <f t="shared" si="0"/>
        <v>8470</v>
      </c>
      <c r="AB54" s="110"/>
      <c r="AC54" s="110"/>
      <c r="AD54" s="121"/>
    </row>
    <row r="55" spans="1:30">
      <c r="A55" s="102">
        <v>38260</v>
      </c>
      <c r="B55" s="103">
        <f t="shared" si="1"/>
        <v>3</v>
      </c>
      <c r="C55" s="104" t="str">
        <f t="shared" si="2"/>
        <v>Sep2004</v>
      </c>
      <c r="D55" s="105">
        <f t="shared" si="3"/>
        <v>38231</v>
      </c>
      <c r="E55" s="100">
        <v>5599</v>
      </c>
      <c r="F55" s="100"/>
      <c r="G55" s="100"/>
      <c r="H55" s="100">
        <v>1347</v>
      </c>
      <c r="I55" s="100"/>
      <c r="J55" s="100"/>
      <c r="K55" s="100">
        <v>6946</v>
      </c>
      <c r="L55" s="271"/>
      <c r="M55" s="272"/>
      <c r="N55" s="275"/>
      <c r="O55" s="271"/>
      <c r="P55" s="176">
        <v>41364</v>
      </c>
      <c r="Q55" s="150">
        <f t="shared" si="4"/>
        <v>6798</v>
      </c>
      <c r="R55" s="109" t="e">
        <f t="shared" si="5"/>
        <v>#N/A</v>
      </c>
      <c r="S55" s="109" t="e">
        <f t="shared" si="6"/>
        <v>#N/A</v>
      </c>
      <c r="T55" s="109">
        <f t="shared" si="7"/>
        <v>1895</v>
      </c>
      <c r="U55" s="109" t="e">
        <f t="shared" si="8"/>
        <v>#N/A</v>
      </c>
      <c r="V55" s="109" t="e">
        <f t="shared" si="9"/>
        <v>#N/A</v>
      </c>
      <c r="W55" s="109">
        <f t="shared" si="10"/>
        <v>8693</v>
      </c>
      <c r="X55" s="109" t="e">
        <f t="shared" si="11"/>
        <v>#N/A</v>
      </c>
      <c r="Y55" s="151" t="e">
        <f t="shared" si="12"/>
        <v>#N/A</v>
      </c>
      <c r="Z55" s="274">
        <f t="shared" si="13"/>
        <v>9545</v>
      </c>
      <c r="AA55" s="152">
        <f t="shared" si="0"/>
        <v>8693</v>
      </c>
      <c r="AB55" s="110"/>
      <c r="AC55" s="110"/>
      <c r="AD55" s="121"/>
    </row>
    <row r="56" spans="1:30">
      <c r="A56" s="95">
        <v>38291</v>
      </c>
      <c r="B56" s="103">
        <f t="shared" si="1"/>
        <v>4</v>
      </c>
      <c r="C56" s="104" t="str">
        <f t="shared" si="2"/>
        <v>dec2004</v>
      </c>
      <c r="D56" s="105">
        <f t="shared" si="3"/>
        <v>38322</v>
      </c>
      <c r="E56" s="100">
        <v>5642</v>
      </c>
      <c r="F56" s="100"/>
      <c r="G56" s="100"/>
      <c r="H56" s="100">
        <v>1270</v>
      </c>
      <c r="I56" s="100"/>
      <c r="J56" s="100"/>
      <c r="K56" s="100">
        <v>6912</v>
      </c>
      <c r="L56" s="271"/>
      <c r="M56" s="272"/>
      <c r="N56" s="275"/>
      <c r="O56" s="271"/>
      <c r="P56" s="397">
        <v>41455</v>
      </c>
      <c r="Q56" s="150">
        <f t="shared" si="4"/>
        <v>6901</v>
      </c>
      <c r="R56" s="109" t="e">
        <f t="shared" si="5"/>
        <v>#N/A</v>
      </c>
      <c r="S56" s="109" t="e">
        <f t="shared" si="6"/>
        <v>#N/A</v>
      </c>
      <c r="T56" s="109">
        <f t="shared" si="7"/>
        <v>1703</v>
      </c>
      <c r="U56" s="109" t="e">
        <f t="shared" si="8"/>
        <v>#N/A</v>
      </c>
      <c r="V56" s="109" t="e">
        <f t="shared" si="9"/>
        <v>#N/A</v>
      </c>
      <c r="W56" s="109">
        <f t="shared" si="10"/>
        <v>8604</v>
      </c>
      <c r="X56" s="109" t="e">
        <f t="shared" si="11"/>
        <v>#N/A</v>
      </c>
      <c r="Y56" s="151" t="e">
        <f t="shared" si="12"/>
        <v>#N/A</v>
      </c>
      <c r="Z56" s="274">
        <f t="shared" si="13"/>
        <v>9619</v>
      </c>
      <c r="AA56" s="152">
        <f t="shared" si="0"/>
        <v>8604</v>
      </c>
      <c r="AB56" s="110"/>
      <c r="AC56" s="110"/>
      <c r="AD56" s="121"/>
    </row>
    <row r="57" spans="1:30">
      <c r="A57" s="102">
        <v>38321</v>
      </c>
      <c r="B57" s="103">
        <f t="shared" si="1"/>
        <v>4</v>
      </c>
      <c r="C57" s="104" t="str">
        <f>IF(B57=4,"dec",IF(B57=1,"Mar", IF(B57=2,"June",IF(B57=3,"Sep",""))))&amp;YEAR(A57)</f>
        <v>dec2004</v>
      </c>
      <c r="D57" s="105">
        <f>DATEVALUE(C57)</f>
        <v>38322</v>
      </c>
      <c r="E57" s="100">
        <v>5610</v>
      </c>
      <c r="F57" s="100"/>
      <c r="G57" s="100"/>
      <c r="H57" s="100">
        <v>1242</v>
      </c>
      <c r="I57" s="100"/>
      <c r="J57" s="100"/>
      <c r="K57" s="100">
        <v>6852</v>
      </c>
      <c r="L57" s="271"/>
      <c r="M57" s="272"/>
      <c r="N57" s="275"/>
      <c r="O57" s="271"/>
      <c r="P57" s="176">
        <v>41547</v>
      </c>
      <c r="Q57" s="150">
        <f t="shared" si="4"/>
        <v>6916</v>
      </c>
      <c r="R57" s="109" t="e">
        <f t="shared" si="5"/>
        <v>#N/A</v>
      </c>
      <c r="S57" s="109" t="e">
        <f t="shared" si="6"/>
        <v>#N/A</v>
      </c>
      <c r="T57" s="109">
        <f t="shared" si="7"/>
        <v>1629</v>
      </c>
      <c r="U57" s="109" t="e">
        <f t="shared" si="8"/>
        <v>#N/A</v>
      </c>
      <c r="V57" s="109" t="e">
        <f t="shared" si="9"/>
        <v>#N/A</v>
      </c>
      <c r="W57" s="109">
        <f t="shared" si="10"/>
        <v>8545</v>
      </c>
      <c r="X57" s="109" t="e">
        <f t="shared" si="11"/>
        <v>#N/A</v>
      </c>
      <c r="Y57" s="151" t="e">
        <f t="shared" si="12"/>
        <v>#N/A</v>
      </c>
      <c r="Z57" s="274">
        <f t="shared" si="13"/>
        <v>9619</v>
      </c>
      <c r="AA57" s="152">
        <f t="shared" si="0"/>
        <v>8545</v>
      </c>
      <c r="AB57" s="110"/>
      <c r="AC57" s="110"/>
      <c r="AD57" s="121"/>
    </row>
    <row r="58" spans="1:30">
      <c r="A58" s="95">
        <v>38352</v>
      </c>
      <c r="B58" s="103">
        <f t="shared" si="1"/>
        <v>4</v>
      </c>
      <c r="C58" s="104" t="str">
        <f t="shared" si="2"/>
        <v>dec2004</v>
      </c>
      <c r="D58" s="105">
        <f t="shared" si="3"/>
        <v>38322</v>
      </c>
      <c r="E58" s="100">
        <v>5617</v>
      </c>
      <c r="F58" s="100"/>
      <c r="G58" s="100"/>
      <c r="H58" s="100">
        <v>1046</v>
      </c>
      <c r="I58" s="100"/>
      <c r="J58" s="100"/>
      <c r="K58" s="100">
        <v>6663</v>
      </c>
      <c r="L58" s="271"/>
      <c r="M58" s="272"/>
      <c r="N58" s="275"/>
      <c r="O58" s="271"/>
      <c r="P58" s="176">
        <v>41639</v>
      </c>
      <c r="Q58" s="150">
        <f t="shared" si="4"/>
        <v>6627</v>
      </c>
      <c r="R58" s="109" t="e">
        <f t="shared" si="5"/>
        <v>#N/A</v>
      </c>
      <c r="S58" s="109" t="e">
        <f t="shared" si="6"/>
        <v>#N/A</v>
      </c>
      <c r="T58" s="109">
        <f t="shared" si="7"/>
        <v>1555</v>
      </c>
      <c r="U58" s="109" t="e">
        <f t="shared" si="8"/>
        <v>#N/A</v>
      </c>
      <c r="V58" s="109" t="e">
        <f t="shared" si="9"/>
        <v>#N/A</v>
      </c>
      <c r="W58" s="109">
        <f t="shared" si="10"/>
        <v>8182</v>
      </c>
      <c r="X58" s="109" t="e">
        <f t="shared" si="11"/>
        <v>#N/A</v>
      </c>
      <c r="Y58" s="151" t="e">
        <f t="shared" si="12"/>
        <v>#N/A</v>
      </c>
      <c r="Z58" s="274">
        <f t="shared" si="13"/>
        <v>9619</v>
      </c>
      <c r="AA58" s="152">
        <f t="shared" si="0"/>
        <v>8182</v>
      </c>
      <c r="AB58" s="110"/>
      <c r="AC58" s="110"/>
      <c r="AD58" s="121"/>
    </row>
    <row r="59" spans="1:30">
      <c r="A59" s="102">
        <v>38383</v>
      </c>
      <c r="B59" s="103">
        <f t="shared" si="1"/>
        <v>1</v>
      </c>
      <c r="C59" s="104" t="str">
        <f t="shared" si="2"/>
        <v>Mar2005</v>
      </c>
      <c r="D59" s="105">
        <f t="shared" si="3"/>
        <v>38412</v>
      </c>
      <c r="E59" s="100">
        <v>5418</v>
      </c>
      <c r="F59" s="100"/>
      <c r="G59" s="100"/>
      <c r="H59" s="100">
        <v>1294</v>
      </c>
      <c r="I59" s="100"/>
      <c r="J59" s="100"/>
      <c r="K59" s="100">
        <v>6712</v>
      </c>
      <c r="L59" s="271"/>
      <c r="M59" s="272"/>
      <c r="N59" s="275">
        <v>7054</v>
      </c>
      <c r="O59" s="271"/>
      <c r="P59" s="397">
        <v>41729</v>
      </c>
      <c r="Q59" s="150">
        <f t="shared" si="4"/>
        <v>6748</v>
      </c>
      <c r="R59" s="109" t="e">
        <f t="shared" si="5"/>
        <v>#N/A</v>
      </c>
      <c r="S59" s="109" t="e">
        <f t="shared" si="6"/>
        <v>#N/A</v>
      </c>
      <c r="T59" s="109">
        <f t="shared" si="7"/>
        <v>1858</v>
      </c>
      <c r="U59" s="109" t="e">
        <f t="shared" si="8"/>
        <v>#N/A</v>
      </c>
      <c r="V59" s="109" t="e">
        <f t="shared" si="9"/>
        <v>#N/A</v>
      </c>
      <c r="W59" s="109">
        <f t="shared" si="10"/>
        <v>8606</v>
      </c>
      <c r="X59" s="109" t="e">
        <f t="shared" si="11"/>
        <v>#N/A</v>
      </c>
      <c r="Y59" s="151" t="e">
        <f t="shared" si="12"/>
        <v>#N/A</v>
      </c>
      <c r="Z59" s="274">
        <f t="shared" si="13"/>
        <v>9619</v>
      </c>
      <c r="AA59" s="152">
        <f t="shared" si="0"/>
        <v>8606</v>
      </c>
      <c r="AB59" s="110"/>
      <c r="AC59" s="110"/>
      <c r="AD59" s="121"/>
    </row>
    <row r="60" spans="1:30">
      <c r="A60" s="95">
        <v>38411</v>
      </c>
      <c r="B60" s="103">
        <f t="shared" si="1"/>
        <v>1</v>
      </c>
      <c r="C60" s="104" t="str">
        <f t="shared" si="2"/>
        <v>Mar2005</v>
      </c>
      <c r="D60" s="105">
        <f t="shared" si="3"/>
        <v>38412</v>
      </c>
      <c r="E60" s="100">
        <v>5472</v>
      </c>
      <c r="F60" s="100"/>
      <c r="G60" s="100"/>
      <c r="H60" s="100">
        <v>1309</v>
      </c>
      <c r="I60" s="100"/>
      <c r="J60" s="100"/>
      <c r="K60" s="100">
        <v>6781</v>
      </c>
      <c r="L60" s="271"/>
      <c r="M60" s="272"/>
      <c r="N60" s="275">
        <v>7066</v>
      </c>
      <c r="O60" s="271"/>
      <c r="P60" s="176">
        <v>41820</v>
      </c>
      <c r="Q60" s="150">
        <f t="shared" si="4"/>
        <v>6766</v>
      </c>
      <c r="R60" s="109" t="e">
        <f t="shared" si="5"/>
        <v>#N/A</v>
      </c>
      <c r="S60" s="109" t="e">
        <f t="shared" si="6"/>
        <v>#N/A</v>
      </c>
      <c r="T60" s="109">
        <f t="shared" si="7"/>
        <v>1874</v>
      </c>
      <c r="U60" s="109" t="e">
        <f t="shared" si="8"/>
        <v>#N/A</v>
      </c>
      <c r="V60" s="109" t="e">
        <f t="shared" si="9"/>
        <v>#N/A</v>
      </c>
      <c r="W60" s="109">
        <f t="shared" si="10"/>
        <v>8640</v>
      </c>
      <c r="X60" s="109" t="e">
        <f t="shared" si="11"/>
        <v>#N/A</v>
      </c>
      <c r="Y60" s="151" t="e">
        <f t="shared" si="12"/>
        <v>#N/A</v>
      </c>
      <c r="Z60" s="274">
        <f t="shared" si="13"/>
        <v>9619</v>
      </c>
      <c r="AA60" s="152">
        <f t="shared" si="0"/>
        <v>8640</v>
      </c>
      <c r="AB60" s="110"/>
      <c r="AC60" s="110"/>
      <c r="AD60" s="121"/>
    </row>
    <row r="61" spans="1:30">
      <c r="A61" s="102">
        <v>38442</v>
      </c>
      <c r="B61" s="103">
        <f t="shared" si="1"/>
        <v>1</v>
      </c>
      <c r="C61" s="104" t="str">
        <f t="shared" si="2"/>
        <v>Mar2005</v>
      </c>
      <c r="D61" s="105">
        <f t="shared" si="3"/>
        <v>38412</v>
      </c>
      <c r="E61" s="100">
        <v>5525</v>
      </c>
      <c r="F61" s="100"/>
      <c r="G61" s="100"/>
      <c r="H61" s="100">
        <v>1366</v>
      </c>
      <c r="I61" s="100"/>
      <c r="J61" s="100"/>
      <c r="K61" s="100">
        <v>6891</v>
      </c>
      <c r="L61" s="271"/>
      <c r="M61" s="272"/>
      <c r="N61" s="275">
        <v>7066</v>
      </c>
      <c r="O61" s="271"/>
      <c r="P61" s="176">
        <v>41912</v>
      </c>
      <c r="Q61" s="150">
        <f t="shared" si="4"/>
        <v>6933</v>
      </c>
      <c r="R61" s="109" t="e">
        <f t="shared" si="5"/>
        <v>#N/A</v>
      </c>
      <c r="S61" s="109" t="e">
        <f t="shared" si="6"/>
        <v>#N/A</v>
      </c>
      <c r="T61" s="109">
        <f t="shared" si="7"/>
        <v>1820</v>
      </c>
      <c r="U61" s="109" t="e">
        <f t="shared" si="8"/>
        <v>#N/A</v>
      </c>
      <c r="V61" s="109" t="e">
        <f t="shared" si="9"/>
        <v>#N/A</v>
      </c>
      <c r="W61" s="109">
        <f t="shared" si="10"/>
        <v>8753</v>
      </c>
      <c r="X61" s="109" t="e">
        <f t="shared" si="11"/>
        <v>#N/A</v>
      </c>
      <c r="Y61" s="151" t="e">
        <f t="shared" si="12"/>
        <v>#N/A</v>
      </c>
      <c r="Z61" s="274">
        <f t="shared" si="13"/>
        <v>9619</v>
      </c>
      <c r="AA61" s="152">
        <f t="shared" si="0"/>
        <v>8753</v>
      </c>
      <c r="AB61" s="110"/>
      <c r="AC61" s="110"/>
      <c r="AD61" s="121"/>
    </row>
    <row r="62" spans="1:30">
      <c r="A62" s="95">
        <v>38472</v>
      </c>
      <c r="B62" s="103">
        <f t="shared" si="1"/>
        <v>2</v>
      </c>
      <c r="C62" s="104" t="str">
        <f t="shared" si="2"/>
        <v>June2005</v>
      </c>
      <c r="D62" s="105">
        <f t="shared" si="3"/>
        <v>38504</v>
      </c>
      <c r="E62" s="100">
        <v>5549</v>
      </c>
      <c r="F62" s="100"/>
      <c r="G62" s="100"/>
      <c r="H62" s="100">
        <v>1456</v>
      </c>
      <c r="I62" s="100"/>
      <c r="J62" s="100"/>
      <c r="K62" s="100">
        <v>7005</v>
      </c>
      <c r="L62" s="271"/>
      <c r="M62" s="272"/>
      <c r="N62" s="275">
        <v>7066</v>
      </c>
      <c r="O62" s="271"/>
      <c r="P62" s="397">
        <v>42004</v>
      </c>
      <c r="Q62" s="150">
        <f t="shared" si="4"/>
        <v>6775</v>
      </c>
      <c r="R62" s="109" t="e">
        <f t="shared" si="5"/>
        <v>#N/A</v>
      </c>
      <c r="S62" s="109" t="e">
        <f t="shared" si="6"/>
        <v>#N/A</v>
      </c>
      <c r="T62" s="109">
        <f t="shared" si="7"/>
        <v>2033</v>
      </c>
      <c r="U62" s="109" t="e">
        <f t="shared" si="8"/>
        <v>#N/A</v>
      </c>
      <c r="V62" s="109" t="e">
        <f t="shared" si="9"/>
        <v>#N/A</v>
      </c>
      <c r="W62" s="109">
        <f t="shared" si="10"/>
        <v>8808</v>
      </c>
      <c r="X62" s="109" t="e">
        <f t="shared" si="11"/>
        <v>#N/A</v>
      </c>
      <c r="Y62" s="151" t="e">
        <f t="shared" si="12"/>
        <v>#N/A</v>
      </c>
      <c r="Z62" s="274">
        <f t="shared" si="13"/>
        <v>9619</v>
      </c>
      <c r="AA62" s="152">
        <f t="shared" si="0"/>
        <v>8808</v>
      </c>
      <c r="AB62" s="110"/>
      <c r="AC62" s="110"/>
      <c r="AD62" s="121"/>
    </row>
    <row r="63" spans="1:30">
      <c r="A63" s="102">
        <v>38503</v>
      </c>
      <c r="B63" s="103">
        <f t="shared" si="1"/>
        <v>2</v>
      </c>
      <c r="C63" s="104" t="str">
        <f t="shared" si="2"/>
        <v>June2005</v>
      </c>
      <c r="D63" s="105">
        <f t="shared" si="3"/>
        <v>38504</v>
      </c>
      <c r="E63" s="100">
        <v>5665</v>
      </c>
      <c r="F63" s="100"/>
      <c r="G63" s="100"/>
      <c r="H63" s="100">
        <v>1416</v>
      </c>
      <c r="I63" s="100"/>
      <c r="J63" s="100"/>
      <c r="K63" s="100">
        <v>7081</v>
      </c>
      <c r="L63" s="271"/>
      <c r="M63" s="272"/>
      <c r="N63" s="275">
        <v>7086</v>
      </c>
      <c r="O63" s="271"/>
      <c r="P63" s="176">
        <v>42094</v>
      </c>
      <c r="Q63" s="150">
        <f t="shared" si="4"/>
        <v>6706</v>
      </c>
      <c r="R63" s="109" t="e">
        <f t="shared" si="5"/>
        <v>#N/A</v>
      </c>
      <c r="S63" s="109" t="e">
        <f t="shared" si="6"/>
        <v>#N/A</v>
      </c>
      <c r="T63" s="109">
        <f t="shared" si="7"/>
        <v>2103</v>
      </c>
      <c r="U63" s="109" t="e">
        <f t="shared" si="8"/>
        <v>#N/A</v>
      </c>
      <c r="V63" s="109" t="e">
        <f t="shared" si="9"/>
        <v>#N/A</v>
      </c>
      <c r="W63" s="109">
        <f t="shared" si="10"/>
        <v>8809</v>
      </c>
      <c r="X63" s="109" t="e">
        <f t="shared" si="11"/>
        <v>#N/A</v>
      </c>
      <c r="Y63" s="151" t="e">
        <f t="shared" si="12"/>
        <v>#N/A</v>
      </c>
      <c r="Z63" s="274">
        <f t="shared" si="13"/>
        <v>9629</v>
      </c>
      <c r="AA63" s="152">
        <f t="shared" si="0"/>
        <v>8809</v>
      </c>
      <c r="AB63" s="110"/>
      <c r="AC63" s="110"/>
      <c r="AD63" s="121"/>
    </row>
    <row r="64" spans="1:30">
      <c r="A64" s="95">
        <v>38533</v>
      </c>
      <c r="B64" s="103">
        <f t="shared" si="1"/>
        <v>2</v>
      </c>
      <c r="C64" s="104" t="str">
        <f t="shared" si="2"/>
        <v>June2005</v>
      </c>
      <c r="D64" s="105">
        <f t="shared" si="3"/>
        <v>38504</v>
      </c>
      <c r="E64" s="100">
        <v>5734</v>
      </c>
      <c r="F64" s="100"/>
      <c r="G64" s="100"/>
      <c r="H64" s="100">
        <v>1340</v>
      </c>
      <c r="I64" s="100"/>
      <c r="J64" s="100"/>
      <c r="K64" s="100">
        <v>7074</v>
      </c>
      <c r="L64" s="271"/>
      <c r="M64" s="272"/>
      <c r="N64" s="275">
        <v>7119</v>
      </c>
      <c r="O64" s="271"/>
      <c r="P64" s="176">
        <v>42185</v>
      </c>
      <c r="Q64" s="150">
        <f t="shared" si="4"/>
        <v>6708</v>
      </c>
      <c r="R64" s="109" t="e">
        <f t="shared" si="5"/>
        <v>#N/A</v>
      </c>
      <c r="S64" s="109" t="e">
        <f t="shared" si="6"/>
        <v>#N/A</v>
      </c>
      <c r="T64" s="109">
        <f t="shared" si="7"/>
        <v>2198</v>
      </c>
      <c r="U64" s="109" t="e">
        <f t="shared" si="8"/>
        <v>#N/A</v>
      </c>
      <c r="V64" s="109" t="e">
        <f t="shared" si="9"/>
        <v>#N/A</v>
      </c>
      <c r="W64" s="109">
        <f t="shared" si="10"/>
        <v>8906</v>
      </c>
      <c r="X64" s="109" t="e">
        <f t="shared" si="11"/>
        <v>#N/A</v>
      </c>
      <c r="Y64" s="151" t="e">
        <f t="shared" si="12"/>
        <v>#N/A</v>
      </c>
      <c r="Z64" s="274">
        <f t="shared" si="13"/>
        <v>9941</v>
      </c>
      <c r="AA64" s="152">
        <f t="shared" si="0"/>
        <v>8906</v>
      </c>
      <c r="AB64" s="110"/>
      <c r="AC64" s="110"/>
      <c r="AD64" s="121"/>
    </row>
    <row r="65" spans="1:30">
      <c r="A65" s="102">
        <v>38564</v>
      </c>
      <c r="B65" s="103">
        <f t="shared" si="1"/>
        <v>3</v>
      </c>
      <c r="C65" s="104" t="str">
        <f t="shared" si="2"/>
        <v>Sep2005</v>
      </c>
      <c r="D65" s="105">
        <f t="shared" si="3"/>
        <v>38596</v>
      </c>
      <c r="E65" s="100">
        <v>5762</v>
      </c>
      <c r="F65" s="100"/>
      <c r="G65" s="100"/>
      <c r="H65" s="100">
        <v>1452</v>
      </c>
      <c r="I65" s="100"/>
      <c r="J65" s="100"/>
      <c r="K65" s="100">
        <v>7214</v>
      </c>
      <c r="L65" s="271"/>
      <c r="M65" s="272"/>
      <c r="N65" s="275">
        <v>7231</v>
      </c>
      <c r="O65" s="271"/>
      <c r="P65" s="397">
        <v>42277</v>
      </c>
      <c r="Q65" s="150">
        <f t="shared" si="4"/>
        <v>6866</v>
      </c>
      <c r="R65" s="109" t="e">
        <f t="shared" si="5"/>
        <v>#N/A</v>
      </c>
      <c r="S65" s="109" t="e">
        <f t="shared" si="6"/>
        <v>#N/A</v>
      </c>
      <c r="T65" s="109">
        <f t="shared" si="7"/>
        <v>2223</v>
      </c>
      <c r="U65" s="109" t="e">
        <f t="shared" si="8"/>
        <v>#N/A</v>
      </c>
      <c r="V65" s="109" t="e">
        <f t="shared" si="9"/>
        <v>#N/A</v>
      </c>
      <c r="W65" s="109">
        <f t="shared" si="10"/>
        <v>9089</v>
      </c>
      <c r="X65" s="109" t="e">
        <f t="shared" si="11"/>
        <v>#N/A</v>
      </c>
      <c r="Y65" s="151" t="e">
        <f t="shared" si="12"/>
        <v>#N/A</v>
      </c>
      <c r="Z65" s="274">
        <f t="shared" si="13"/>
        <v>10237</v>
      </c>
      <c r="AA65" s="152">
        <f t="shared" si="0"/>
        <v>9089</v>
      </c>
      <c r="AB65" s="110"/>
      <c r="AC65" s="110"/>
      <c r="AD65" s="121"/>
    </row>
    <row r="66" spans="1:30">
      <c r="A66" s="95">
        <v>38595</v>
      </c>
      <c r="B66" s="103">
        <f>MONTH(MONTH(A66)&amp;0)</f>
        <v>3</v>
      </c>
      <c r="C66" s="104" t="str">
        <f t="shared" si="2"/>
        <v>Sep2005</v>
      </c>
      <c r="D66" s="105">
        <f t="shared" si="3"/>
        <v>38596</v>
      </c>
      <c r="E66" s="100">
        <v>5826</v>
      </c>
      <c r="F66" s="100"/>
      <c r="G66" s="100"/>
      <c r="H66" s="100">
        <v>1485</v>
      </c>
      <c r="I66" s="100"/>
      <c r="J66" s="100"/>
      <c r="K66" s="100">
        <v>7311</v>
      </c>
      <c r="L66" s="271"/>
      <c r="M66" s="272"/>
      <c r="N66" s="275">
        <v>7379</v>
      </c>
      <c r="O66" s="271"/>
      <c r="P66" s="176">
        <v>42369</v>
      </c>
      <c r="Q66" s="150">
        <f t="shared" si="4"/>
        <v>6861</v>
      </c>
      <c r="R66" s="109" t="e">
        <f t="shared" si="5"/>
        <v>#N/A</v>
      </c>
      <c r="S66" s="109" t="e">
        <f t="shared" si="6"/>
        <v>#N/A</v>
      </c>
      <c r="T66" s="109">
        <f t="shared" si="7"/>
        <v>2294</v>
      </c>
      <c r="U66" s="109" t="e">
        <f t="shared" si="8"/>
        <v>#N/A</v>
      </c>
      <c r="V66" s="109" t="e">
        <f t="shared" si="9"/>
        <v>#N/A</v>
      </c>
      <c r="W66" s="109">
        <f t="shared" si="10"/>
        <v>9155</v>
      </c>
      <c r="X66" s="109" t="e">
        <f t="shared" si="11"/>
        <v>#N/A</v>
      </c>
      <c r="Y66" s="151" t="e">
        <f t="shared" si="12"/>
        <v>#N/A</v>
      </c>
      <c r="Z66" s="274">
        <f t="shared" si="13"/>
        <v>10092</v>
      </c>
      <c r="AA66" s="152">
        <f>W66</f>
        <v>9155</v>
      </c>
      <c r="AB66" s="110"/>
      <c r="AC66" s="110"/>
      <c r="AD66" s="121"/>
    </row>
    <row r="67" spans="1:30">
      <c r="A67" s="102">
        <v>38625</v>
      </c>
      <c r="B67" s="103">
        <f t="shared" ref="B67" si="14">MONTH(MONTH(A67)&amp;0)</f>
        <v>3</v>
      </c>
      <c r="C67" s="104" t="str">
        <f t="shared" ref="C67" si="15">IF(B67=4,"dec",IF(B67=1,"Mar", IF(B67=2,"June",IF(B67=3,"Sep",""))))&amp;YEAR(A67)</f>
        <v>Sep2005</v>
      </c>
      <c r="D67" s="105">
        <f t="shared" ref="D67" si="16">DATEVALUE(C67)</f>
        <v>38596</v>
      </c>
      <c r="E67" s="100">
        <v>5925</v>
      </c>
      <c r="F67" s="100"/>
      <c r="G67" s="100"/>
      <c r="H67" s="100">
        <v>1466</v>
      </c>
      <c r="I67" s="100"/>
      <c r="J67" s="100"/>
      <c r="K67" s="100">
        <v>7391</v>
      </c>
      <c r="L67" s="271"/>
      <c r="M67" s="272"/>
      <c r="N67" s="275">
        <v>7476</v>
      </c>
      <c r="O67" s="271"/>
      <c r="P67" s="176">
        <v>42460</v>
      </c>
      <c r="Q67" s="150">
        <f t="shared" si="4"/>
        <v>6852</v>
      </c>
      <c r="R67" s="109" t="e">
        <f t="shared" si="5"/>
        <v>#N/A</v>
      </c>
      <c r="S67" s="109" t="e">
        <f t="shared" si="6"/>
        <v>#N/A</v>
      </c>
      <c r="T67" s="109">
        <f t="shared" si="7"/>
        <v>2532</v>
      </c>
      <c r="U67" s="109" t="e">
        <f t="shared" si="8"/>
        <v>#N/A</v>
      </c>
      <c r="V67" s="109" t="e">
        <f t="shared" si="9"/>
        <v>#N/A</v>
      </c>
      <c r="W67" s="109">
        <f t="shared" si="10"/>
        <v>9384</v>
      </c>
      <c r="X67" s="109" t="e">
        <f t="shared" si="11"/>
        <v>#N/A</v>
      </c>
      <c r="Y67" s="151" t="e">
        <f t="shared" si="12"/>
        <v>#N/A</v>
      </c>
      <c r="Z67" s="274">
        <f t="shared" si="13"/>
        <v>10092</v>
      </c>
      <c r="AA67" s="152">
        <f>W67</f>
        <v>9384</v>
      </c>
      <c r="AB67" s="391"/>
      <c r="AC67" s="391"/>
      <c r="AD67" s="392"/>
    </row>
    <row r="68" spans="1:30">
      <c r="A68" s="102">
        <v>38625</v>
      </c>
      <c r="B68" s="103">
        <f t="shared" si="1"/>
        <v>3</v>
      </c>
      <c r="C68" s="104" t="str">
        <f t="shared" si="2"/>
        <v>Sep2005</v>
      </c>
      <c r="D68" s="105">
        <f t="shared" si="3"/>
        <v>38596</v>
      </c>
      <c r="E68" s="100">
        <v>5925</v>
      </c>
      <c r="F68" s="100"/>
      <c r="G68" s="100"/>
      <c r="H68" s="100">
        <v>1466</v>
      </c>
      <c r="I68" s="100"/>
      <c r="J68" s="100"/>
      <c r="K68" s="100">
        <v>7391</v>
      </c>
      <c r="L68" s="271"/>
      <c r="M68" s="272"/>
      <c r="N68" s="275">
        <v>7626</v>
      </c>
      <c r="O68" s="271"/>
      <c r="P68" s="397">
        <v>42551</v>
      </c>
      <c r="Q68" s="150">
        <f t="shared" si="4"/>
        <v>6991</v>
      </c>
      <c r="R68" s="109" t="e">
        <f t="shared" si="5"/>
        <v>#N/A</v>
      </c>
      <c r="S68" s="109" t="e">
        <f t="shared" si="6"/>
        <v>#N/A</v>
      </c>
      <c r="T68" s="109">
        <f t="shared" si="7"/>
        <v>2612</v>
      </c>
      <c r="U68" s="109" t="e">
        <f t="shared" si="8"/>
        <v>#N/A</v>
      </c>
      <c r="V68" s="109" t="e">
        <f t="shared" si="9"/>
        <v>#N/A</v>
      </c>
      <c r="W68" s="109">
        <f t="shared" si="10"/>
        <v>9603</v>
      </c>
      <c r="X68" s="109" t="e">
        <f t="shared" si="11"/>
        <v>#N/A</v>
      </c>
      <c r="Y68" s="151" t="e">
        <f t="shared" si="12"/>
        <v>#N/A</v>
      </c>
      <c r="Z68" s="274">
        <f t="shared" si="13"/>
        <v>10050</v>
      </c>
      <c r="AA68" s="152">
        <f t="shared" ref="AA68:AA69" si="17">W68</f>
        <v>9603</v>
      </c>
      <c r="AB68" s="391"/>
      <c r="AC68" s="391"/>
      <c r="AD68" s="392"/>
    </row>
    <row r="69" spans="1:30">
      <c r="A69" s="95">
        <v>38656</v>
      </c>
      <c r="B69" s="103">
        <f t="shared" si="1"/>
        <v>4</v>
      </c>
      <c r="C69" s="104" t="str">
        <f t="shared" si="2"/>
        <v>dec2005</v>
      </c>
      <c r="D69" s="105">
        <f t="shared" si="3"/>
        <v>38687</v>
      </c>
      <c r="E69" s="100">
        <v>6003</v>
      </c>
      <c r="F69" s="100"/>
      <c r="G69" s="100"/>
      <c r="H69" s="100">
        <v>1507</v>
      </c>
      <c r="I69" s="100"/>
      <c r="J69" s="100"/>
      <c r="K69" s="100">
        <v>7510</v>
      </c>
      <c r="L69" s="271"/>
      <c r="M69" s="272"/>
      <c r="N69" s="275">
        <v>7715</v>
      </c>
      <c r="O69" s="271"/>
      <c r="P69" s="176">
        <v>42643</v>
      </c>
      <c r="Q69" s="150">
        <f t="shared" ref="Q69:Q108" si="18">IF(VLOOKUP(P69,$A$4:$M$317,5,FALSE)=0,NA(),VLOOKUP(P69,$A$4:$M$317,5,FALSE))</f>
        <v>7116</v>
      </c>
      <c r="R69" s="109" t="e">
        <f t="shared" ref="R69:R108" si="19">IF(VLOOKUP(P69,$A$4:$M$317,6,FALSE)=0,NA(),VLOOKUP(P69,$A$4:$M$317,6,FALSE))</f>
        <v>#N/A</v>
      </c>
      <c r="S69" s="109" t="e">
        <f t="shared" ref="S69:S108" si="20">IF(VLOOKUP(P69,$A$4:$M$317,7,FALSE)=0,NA(),VLOOKUP(P69,$A$4:$M$317,7,FALSE))</f>
        <v>#N/A</v>
      </c>
      <c r="T69" s="109">
        <f t="shared" ref="T69:T108" si="21">IF(VLOOKUP(P69,$A$4:$M$317,8,FALSE)=0,NA(),VLOOKUP(P69,$A$4:$M$317,8,FALSE))</f>
        <v>2762</v>
      </c>
      <c r="U69" s="109" t="e">
        <f t="shared" ref="U69:U108" si="22">IF(VLOOKUP(P69,$A$4:$M$317,9,FALSE)=0,NA(),VLOOKUP(P69,$A$4:$M$317,9,FALSE))</f>
        <v>#N/A</v>
      </c>
      <c r="V69" s="109" t="e">
        <f t="shared" ref="V69:V108" si="23">IF(VLOOKUP(P69,$A$4:$M$317,10,FALSE)=0,NA(),VLOOKUP(P69,$A$4:$M$317,10,FALSE))</f>
        <v>#N/A</v>
      </c>
      <c r="W69" s="109">
        <f t="shared" ref="W69:W108" si="24">IF(VLOOKUP(P69,$A$4:$M$317,11,FALSE)=0,NA(),VLOOKUP(P69,$A$4:$M$317,11,FALSE))</f>
        <v>9878</v>
      </c>
      <c r="X69" s="109" t="e">
        <f t="shared" ref="X69:X108" si="25">IF(VLOOKUP(P69,$A$4:$M$317,12,FALSE)=0,NA(),VLOOKUP(P69,$A$4:$M$317,12,FALSE))</f>
        <v>#N/A</v>
      </c>
      <c r="Y69" s="151" t="e">
        <f t="shared" ref="Y69:Y108" si="26">IF(VLOOKUP(P69,$A$4:$M$317,13,FALSE)=0,NA(),VLOOKUP(P69,$A$4:$M$317,13,FALSE))</f>
        <v>#N/A</v>
      </c>
      <c r="Z69" s="274">
        <f t="shared" ref="Z69:Z108" si="27">IF(VLOOKUP(P69,$A$4:$N$317,14,FALSE)=0,NA(),VLOOKUP(P69,$A$4:$N$317,14,FALSE))</f>
        <v>10256</v>
      </c>
      <c r="AA69" s="152">
        <f t="shared" si="17"/>
        <v>9878</v>
      </c>
      <c r="AB69" s="391"/>
      <c r="AC69" s="391"/>
      <c r="AD69" s="392"/>
    </row>
    <row r="70" spans="1:30">
      <c r="A70" s="102">
        <v>38686</v>
      </c>
      <c r="B70" s="103">
        <f t="shared" ref="B70:B133" si="28">MONTH(MONTH(A70)&amp;0)</f>
        <v>4</v>
      </c>
      <c r="C70" s="104" t="str">
        <f t="shared" ref="C70:C133" si="29">IF(B70=4,"dec",IF(B70=1,"Mar", IF(B70=2,"June",IF(B70=3,"Sep",""))))&amp;YEAR(A70)</f>
        <v>dec2005</v>
      </c>
      <c r="D70" s="105">
        <f t="shared" ref="D70:D133" si="30">DATEVALUE(C70)</f>
        <v>38687</v>
      </c>
      <c r="E70" s="100">
        <v>6006</v>
      </c>
      <c r="F70" s="100"/>
      <c r="G70" s="100"/>
      <c r="H70" s="100">
        <v>1573</v>
      </c>
      <c r="I70" s="100"/>
      <c r="J70" s="100"/>
      <c r="K70" s="100">
        <v>7579</v>
      </c>
      <c r="L70" s="271"/>
      <c r="M70" s="272"/>
      <c r="N70" s="275">
        <v>7692</v>
      </c>
      <c r="O70" s="271"/>
      <c r="P70" s="176">
        <v>42735</v>
      </c>
      <c r="Q70" s="150">
        <f t="shared" si="18"/>
        <v>7104</v>
      </c>
      <c r="R70" s="109">
        <f t="shared" si="19"/>
        <v>7110.2161444497124</v>
      </c>
      <c r="S70" s="109">
        <f t="shared" si="20"/>
        <v>7110.2161444497124</v>
      </c>
      <c r="T70" s="109">
        <f t="shared" si="21"/>
        <v>2741</v>
      </c>
      <c r="U70" s="109">
        <f t="shared" si="22"/>
        <v>2766.8955269775884</v>
      </c>
      <c r="V70" s="109">
        <f t="shared" si="23"/>
        <v>2766.8955269775884</v>
      </c>
      <c r="W70" s="109">
        <f t="shared" si="24"/>
        <v>9845</v>
      </c>
      <c r="X70" s="109">
        <f t="shared" si="25"/>
        <v>9877.1116714273012</v>
      </c>
      <c r="Y70" s="151">
        <f t="shared" si="26"/>
        <v>9877.1116714273012</v>
      </c>
      <c r="Z70" s="274" t="e">
        <f t="shared" si="27"/>
        <v>#N/A</v>
      </c>
      <c r="AA70" s="393">
        <f>X70</f>
        <v>9877.1116714273012</v>
      </c>
      <c r="AB70" s="391"/>
      <c r="AC70" s="391"/>
      <c r="AD70" s="392"/>
    </row>
    <row r="71" spans="1:30">
      <c r="A71" s="95">
        <v>38717</v>
      </c>
      <c r="B71" s="103">
        <f t="shared" si="28"/>
        <v>4</v>
      </c>
      <c r="C71" s="104" t="str">
        <f t="shared" si="29"/>
        <v>dec2005</v>
      </c>
      <c r="D71" s="105">
        <f t="shared" si="30"/>
        <v>38687</v>
      </c>
      <c r="E71" s="100">
        <v>6056</v>
      </c>
      <c r="F71" s="100"/>
      <c r="G71" s="100"/>
      <c r="H71" s="100">
        <v>1364</v>
      </c>
      <c r="I71" s="100"/>
      <c r="J71" s="100"/>
      <c r="K71" s="100">
        <v>7420</v>
      </c>
      <c r="L71" s="271"/>
      <c r="M71" s="272"/>
      <c r="N71" s="275">
        <v>7692</v>
      </c>
      <c r="O71" s="271"/>
      <c r="P71" s="397">
        <v>42825</v>
      </c>
      <c r="Q71" s="150" t="e">
        <f t="shared" si="18"/>
        <v>#N/A</v>
      </c>
      <c r="R71" s="109">
        <f t="shared" si="19"/>
        <v>7162.2571437026236</v>
      </c>
      <c r="S71" s="109">
        <f t="shared" si="20"/>
        <v>7162.2571437026236</v>
      </c>
      <c r="T71" s="109" t="e">
        <f t="shared" si="21"/>
        <v>#N/A</v>
      </c>
      <c r="U71" s="109">
        <f t="shared" si="22"/>
        <v>3080.9046500738418</v>
      </c>
      <c r="V71" s="109">
        <f t="shared" si="23"/>
        <v>3080.9046500738418</v>
      </c>
      <c r="W71" s="109" t="e">
        <f t="shared" si="24"/>
        <v>#N/A</v>
      </c>
      <c r="X71" s="109">
        <f t="shared" si="25"/>
        <v>10243.161793776466</v>
      </c>
      <c r="Y71" s="151">
        <f t="shared" si="26"/>
        <v>10243.161793776466</v>
      </c>
      <c r="Z71" s="274" t="e">
        <f t="shared" si="27"/>
        <v>#N/A</v>
      </c>
      <c r="AA71" s="152">
        <v>9603</v>
      </c>
      <c r="AB71" s="391">
        <v>281.41578455790841</v>
      </c>
      <c r="AC71" s="391">
        <v>397.81288916562744</v>
      </c>
      <c r="AD71" s="392">
        <v>295.41290473225445</v>
      </c>
    </row>
    <row r="72" spans="1:30">
      <c r="A72" s="102">
        <v>38748</v>
      </c>
      <c r="B72" s="103">
        <f t="shared" si="28"/>
        <v>1</v>
      </c>
      <c r="C72" s="104" t="str">
        <f t="shared" si="29"/>
        <v>Mar2006</v>
      </c>
      <c r="D72" s="105">
        <f t="shared" si="30"/>
        <v>38777</v>
      </c>
      <c r="E72" s="100">
        <v>5993</v>
      </c>
      <c r="F72" s="100"/>
      <c r="G72" s="100"/>
      <c r="H72" s="100">
        <v>1521</v>
      </c>
      <c r="I72" s="100"/>
      <c r="J72" s="100"/>
      <c r="K72" s="100">
        <v>7514</v>
      </c>
      <c r="L72" s="271"/>
      <c r="M72" s="272"/>
      <c r="N72" s="275">
        <v>7857</v>
      </c>
      <c r="O72" s="271"/>
      <c r="P72" s="176">
        <v>42916</v>
      </c>
      <c r="Q72" s="150" t="e">
        <f t="shared" si="18"/>
        <v>#N/A</v>
      </c>
      <c r="R72" s="109">
        <f t="shared" si="19"/>
        <v>7177.8208894618647</v>
      </c>
      <c r="S72" s="109">
        <f t="shared" si="20"/>
        <v>7177.8208894618647</v>
      </c>
      <c r="T72" s="109" t="e">
        <f t="shared" si="21"/>
        <v>#N/A</v>
      </c>
      <c r="U72" s="109">
        <f t="shared" si="22"/>
        <v>3096.0682620514231</v>
      </c>
      <c r="V72" s="109">
        <f t="shared" si="23"/>
        <v>3096.0682620514231</v>
      </c>
      <c r="W72" s="109" t="e">
        <f t="shared" si="24"/>
        <v>#N/A</v>
      </c>
      <c r="X72" s="109">
        <f t="shared" si="25"/>
        <v>10273.889151513287</v>
      </c>
      <c r="Y72" s="151">
        <f t="shared" si="26"/>
        <v>10273.889151513287</v>
      </c>
      <c r="Z72" s="274" t="e">
        <f t="shared" si="27"/>
        <v>#N/A</v>
      </c>
      <c r="AA72" s="152">
        <v>9661.510916621517</v>
      </c>
      <c r="AB72" s="107">
        <v>359.76829418654597</v>
      </c>
      <c r="AC72" s="107">
        <v>506.87355225393549</v>
      </c>
      <c r="AD72" s="706">
        <v>364.56520477569939</v>
      </c>
    </row>
    <row r="73" spans="1:30">
      <c r="A73" s="95">
        <v>38776</v>
      </c>
      <c r="B73" s="103">
        <f t="shared" si="28"/>
        <v>1</v>
      </c>
      <c r="C73" s="104" t="str">
        <f t="shared" si="29"/>
        <v>Mar2006</v>
      </c>
      <c r="D73" s="105">
        <f t="shared" si="30"/>
        <v>38777</v>
      </c>
      <c r="E73" s="100">
        <v>6028</v>
      </c>
      <c r="F73" s="100"/>
      <c r="G73" s="100"/>
      <c r="H73" s="100">
        <v>1582</v>
      </c>
      <c r="I73" s="100"/>
      <c r="J73" s="100"/>
      <c r="K73" s="100">
        <v>7610</v>
      </c>
      <c r="L73" s="271"/>
      <c r="M73" s="272"/>
      <c r="N73" s="275">
        <v>7881</v>
      </c>
      <c r="O73" s="271"/>
      <c r="P73" s="176">
        <v>43008</v>
      </c>
      <c r="Q73" s="150" t="e">
        <f t="shared" si="18"/>
        <v>#N/A</v>
      </c>
      <c r="R73" s="109">
        <f t="shared" si="19"/>
        <v>7376.8077584775392</v>
      </c>
      <c r="S73" s="109">
        <f t="shared" si="20"/>
        <v>7376.8077584775392</v>
      </c>
      <c r="T73" s="109" t="e">
        <f t="shared" si="21"/>
        <v>#N/A</v>
      </c>
      <c r="U73" s="109">
        <f t="shared" si="22"/>
        <v>3109.0712291766768</v>
      </c>
      <c r="V73" s="109">
        <f t="shared" si="23"/>
        <v>3109.0712291766768</v>
      </c>
      <c r="W73" s="109" t="e">
        <f t="shared" si="24"/>
        <v>#N/A</v>
      </c>
      <c r="X73" s="109">
        <f t="shared" si="25"/>
        <v>10485.878987654216</v>
      </c>
      <c r="Y73" s="151">
        <f t="shared" si="26"/>
        <v>10485.878987654216</v>
      </c>
      <c r="Z73" s="274" t="e">
        <f t="shared" si="27"/>
        <v>#N/A</v>
      </c>
      <c r="AA73" s="152">
        <v>9678.9229941095982</v>
      </c>
      <c r="AB73" s="107">
        <v>396.85480231591328</v>
      </c>
      <c r="AC73" s="107">
        <v>559.14998382482008</v>
      </c>
      <c r="AD73" s="706">
        <v>406.63894215758319</v>
      </c>
    </row>
    <row r="74" spans="1:30">
      <c r="A74" s="102">
        <v>38807</v>
      </c>
      <c r="B74" s="103">
        <f t="shared" si="28"/>
        <v>1</v>
      </c>
      <c r="C74" s="104" t="str">
        <f t="shared" si="29"/>
        <v>Mar2006</v>
      </c>
      <c r="D74" s="105">
        <f t="shared" si="30"/>
        <v>38777</v>
      </c>
      <c r="E74" s="100">
        <v>5977</v>
      </c>
      <c r="F74" s="100"/>
      <c r="G74" s="100"/>
      <c r="H74" s="100">
        <v>1687</v>
      </c>
      <c r="I74" s="100"/>
      <c r="J74" s="100"/>
      <c r="K74" s="100">
        <v>7664</v>
      </c>
      <c r="L74" s="271"/>
      <c r="M74" s="272"/>
      <c r="N74" s="275">
        <v>7957</v>
      </c>
      <c r="O74" s="271"/>
      <c r="P74" s="397">
        <v>43100</v>
      </c>
      <c r="Q74" s="150" t="e">
        <f t="shared" si="18"/>
        <v>#N/A</v>
      </c>
      <c r="R74" s="109">
        <f t="shared" si="19"/>
        <v>7221.5773748520405</v>
      </c>
      <c r="S74" s="109" t="e">
        <f t="shared" si="20"/>
        <v>#N/A</v>
      </c>
      <c r="T74" s="109" t="e">
        <f t="shared" si="21"/>
        <v>#N/A</v>
      </c>
      <c r="U74" s="109">
        <f t="shared" si="22"/>
        <v>3075.302558622277</v>
      </c>
      <c r="V74" s="109" t="e">
        <f t="shared" si="23"/>
        <v>#N/A</v>
      </c>
      <c r="W74" s="109" t="e">
        <f t="shared" si="24"/>
        <v>#N/A</v>
      </c>
      <c r="X74" s="109">
        <f t="shared" si="25"/>
        <v>10296.879933474318</v>
      </c>
      <c r="Y74" s="151" t="e">
        <f t="shared" si="26"/>
        <v>#N/A</v>
      </c>
      <c r="Z74" s="274" t="e">
        <f t="shared" si="27"/>
        <v>#N/A</v>
      </c>
      <c r="AA74" s="152">
        <v>9696.3350715976794</v>
      </c>
      <c r="AB74" s="107">
        <v>433.94131044528058</v>
      </c>
      <c r="AC74" s="107">
        <v>611.42641539570468</v>
      </c>
      <c r="AD74" s="706">
        <v>448.71267953946699</v>
      </c>
    </row>
    <row r="75" spans="1:30">
      <c r="A75" s="95">
        <v>38837</v>
      </c>
      <c r="B75" s="103">
        <f t="shared" si="28"/>
        <v>2</v>
      </c>
      <c r="C75" s="104" t="str">
        <f t="shared" si="29"/>
        <v>June2006</v>
      </c>
      <c r="D75" s="105">
        <f t="shared" si="30"/>
        <v>38869</v>
      </c>
      <c r="E75" s="100">
        <v>5976</v>
      </c>
      <c r="F75" s="100"/>
      <c r="G75" s="100"/>
      <c r="H75" s="100">
        <v>1616</v>
      </c>
      <c r="I75" s="100"/>
      <c r="J75" s="100"/>
      <c r="K75" s="100">
        <v>7592</v>
      </c>
      <c r="L75" s="271"/>
      <c r="M75" s="272"/>
      <c r="N75" s="275">
        <v>8051</v>
      </c>
      <c r="O75" s="271"/>
      <c r="P75" s="176">
        <v>43190</v>
      </c>
      <c r="Q75" s="150" t="e">
        <f t="shared" si="18"/>
        <v>#N/A</v>
      </c>
      <c r="R75" s="109">
        <f t="shared" si="19"/>
        <v>7270.5497196845781</v>
      </c>
      <c r="S75" s="109" t="e">
        <f t="shared" si="20"/>
        <v>#N/A</v>
      </c>
      <c r="T75" s="109" t="e">
        <f t="shared" si="21"/>
        <v>#N/A</v>
      </c>
      <c r="U75" s="109">
        <f t="shared" si="22"/>
        <v>3163.566374994999</v>
      </c>
      <c r="V75" s="109" t="e">
        <f t="shared" si="23"/>
        <v>#N/A</v>
      </c>
      <c r="W75" s="109" t="e">
        <f t="shared" si="24"/>
        <v>#N/A</v>
      </c>
      <c r="X75" s="109">
        <f t="shared" si="25"/>
        <v>10434.116094679577</v>
      </c>
      <c r="Y75" s="151" t="e">
        <f t="shared" si="26"/>
        <v>#N/A</v>
      </c>
      <c r="Z75" s="274" t="e">
        <f t="shared" si="27"/>
        <v>#N/A</v>
      </c>
      <c r="AA75" s="152">
        <v>9713.7471490857606</v>
      </c>
      <c r="AB75" s="107">
        <v>471.02781857464788</v>
      </c>
      <c r="AC75" s="107">
        <v>663.70284696658928</v>
      </c>
      <c r="AD75" s="706">
        <v>490.78641692135079</v>
      </c>
    </row>
    <row r="76" spans="1:30">
      <c r="A76" s="102">
        <v>38868</v>
      </c>
      <c r="B76" s="103">
        <f t="shared" si="28"/>
        <v>2</v>
      </c>
      <c r="C76" s="104" t="str">
        <f t="shared" si="29"/>
        <v>June2006</v>
      </c>
      <c r="D76" s="105">
        <f t="shared" si="30"/>
        <v>38869</v>
      </c>
      <c r="E76" s="100">
        <v>6046</v>
      </c>
      <c r="F76" s="100"/>
      <c r="G76" s="100"/>
      <c r="H76" s="100">
        <v>1604</v>
      </c>
      <c r="I76" s="100"/>
      <c r="J76" s="100"/>
      <c r="K76" s="100">
        <v>7650</v>
      </c>
      <c r="L76" s="271"/>
      <c r="M76" s="272"/>
      <c r="N76" s="275">
        <v>8083</v>
      </c>
      <c r="O76" s="271"/>
      <c r="P76" s="176">
        <v>43281</v>
      </c>
      <c r="Q76" s="150" t="e">
        <f t="shared" si="18"/>
        <v>#N/A</v>
      </c>
      <c r="R76" s="109">
        <f t="shared" si="19"/>
        <v>7451.4097770743419</v>
      </c>
      <c r="S76" s="109" t="e">
        <f t="shared" si="20"/>
        <v>#N/A</v>
      </c>
      <c r="T76" s="109" t="e">
        <f t="shared" si="21"/>
        <v>#N/A</v>
      </c>
      <c r="U76" s="109">
        <f t="shared" si="22"/>
        <v>3147.5031373121983</v>
      </c>
      <c r="V76" s="109" t="e">
        <f t="shared" si="23"/>
        <v>#N/A</v>
      </c>
      <c r="W76" s="109" t="e">
        <f t="shared" si="24"/>
        <v>#N/A</v>
      </c>
      <c r="X76" s="109">
        <f t="shared" si="25"/>
        <v>10598.912914386539</v>
      </c>
      <c r="Y76" s="151" t="e">
        <f t="shared" si="26"/>
        <v>#N/A</v>
      </c>
      <c r="Z76" s="274" t="e">
        <f t="shared" si="27"/>
        <v>#N/A</v>
      </c>
      <c r="AA76" s="152">
        <v>9731.15922657384</v>
      </c>
      <c r="AB76" s="107">
        <v>508.11432670401518</v>
      </c>
      <c r="AC76" s="107">
        <v>715.97927853747387</v>
      </c>
      <c r="AD76" s="706">
        <v>532.86015430323459</v>
      </c>
    </row>
    <row r="77" spans="1:30">
      <c r="A77" s="95">
        <v>38898</v>
      </c>
      <c r="B77" s="103">
        <f t="shared" si="28"/>
        <v>2</v>
      </c>
      <c r="C77" s="104" t="str">
        <f t="shared" si="29"/>
        <v>June2006</v>
      </c>
      <c r="D77" s="105">
        <f t="shared" si="30"/>
        <v>38869</v>
      </c>
      <c r="E77" s="100">
        <v>6041</v>
      </c>
      <c r="F77" s="100"/>
      <c r="G77" s="100"/>
      <c r="H77" s="100">
        <v>1615</v>
      </c>
      <c r="I77" s="100"/>
      <c r="J77" s="100"/>
      <c r="K77" s="100">
        <v>7656</v>
      </c>
      <c r="L77" s="271"/>
      <c r="M77" s="272"/>
      <c r="N77" s="275">
        <v>8082</v>
      </c>
      <c r="O77" s="271"/>
      <c r="P77" s="397">
        <v>43373</v>
      </c>
      <c r="Q77" s="150" t="e">
        <f t="shared" si="18"/>
        <v>#N/A</v>
      </c>
      <c r="R77" s="109">
        <f t="shared" si="19"/>
        <v>7646.7045889553174</v>
      </c>
      <c r="S77" s="109" t="e">
        <f t="shared" si="20"/>
        <v>#N/A</v>
      </c>
      <c r="T77" s="109" t="e">
        <f t="shared" si="21"/>
        <v>#N/A</v>
      </c>
      <c r="U77" s="109">
        <f t="shared" si="22"/>
        <v>3123.0387493566218</v>
      </c>
      <c r="V77" s="109" t="e">
        <f t="shared" si="23"/>
        <v>#N/A</v>
      </c>
      <c r="W77" s="109" t="e">
        <f t="shared" si="24"/>
        <v>#N/A</v>
      </c>
      <c r="X77" s="109">
        <f t="shared" si="25"/>
        <v>10769.743338311939</v>
      </c>
      <c r="Y77" s="151" t="e">
        <f t="shared" si="26"/>
        <v>#N/A</v>
      </c>
      <c r="Z77" s="274" t="e">
        <f t="shared" si="27"/>
        <v>#N/A</v>
      </c>
      <c r="AA77" s="152">
        <v>9759.7462905859538</v>
      </c>
      <c r="AB77" s="107">
        <v>544.0117482493647</v>
      </c>
      <c r="AC77" s="107">
        <v>767.2987042945465</v>
      </c>
      <c r="AD77" s="706">
        <v>570.6747683236631</v>
      </c>
    </row>
    <row r="78" spans="1:30">
      <c r="A78" s="102">
        <v>38929</v>
      </c>
      <c r="B78" s="103">
        <f t="shared" si="28"/>
        <v>3</v>
      </c>
      <c r="C78" s="104" t="str">
        <f t="shared" si="29"/>
        <v>Sep2006</v>
      </c>
      <c r="D78" s="105">
        <f t="shared" si="30"/>
        <v>38961</v>
      </c>
      <c r="E78" s="100">
        <v>6139</v>
      </c>
      <c r="F78" s="100"/>
      <c r="G78" s="100"/>
      <c r="H78" s="100">
        <v>1560</v>
      </c>
      <c r="I78" s="100"/>
      <c r="J78" s="100"/>
      <c r="K78" s="100">
        <v>7699</v>
      </c>
      <c r="L78" s="271"/>
      <c r="M78" s="272"/>
      <c r="N78" s="275">
        <v>8152</v>
      </c>
      <c r="O78" s="271"/>
      <c r="P78" s="176">
        <v>43465</v>
      </c>
      <c r="Q78" s="150" t="e">
        <f t="shared" si="18"/>
        <v>#N/A</v>
      </c>
      <c r="R78" s="109">
        <f t="shared" si="19"/>
        <v>7384.6852129399758</v>
      </c>
      <c r="S78" s="109" t="e">
        <f t="shared" si="20"/>
        <v>#N/A</v>
      </c>
      <c r="T78" s="109" t="e">
        <f t="shared" si="21"/>
        <v>#N/A</v>
      </c>
      <c r="U78" s="109">
        <f t="shared" si="22"/>
        <v>3255.5837074250803</v>
      </c>
      <c r="V78" s="109" t="e">
        <f t="shared" si="23"/>
        <v>#N/A</v>
      </c>
      <c r="W78" s="109" t="e">
        <f t="shared" si="24"/>
        <v>#N/A</v>
      </c>
      <c r="X78" s="109">
        <f t="shared" si="25"/>
        <v>10640.268920365055</v>
      </c>
      <c r="Y78" s="151" t="e">
        <f t="shared" si="26"/>
        <v>#N/A</v>
      </c>
      <c r="Z78" s="274" t="e">
        <f t="shared" si="27"/>
        <v>#N/A</v>
      </c>
      <c r="AA78" s="152">
        <v>9788.3333545980677</v>
      </c>
      <c r="AB78" s="107">
        <v>579.90916979471422</v>
      </c>
      <c r="AC78" s="107">
        <v>818.61813005161912</v>
      </c>
      <c r="AD78" s="706">
        <v>608.48938234409161</v>
      </c>
    </row>
    <row r="79" spans="1:30">
      <c r="A79" s="95">
        <v>38960</v>
      </c>
      <c r="B79" s="103">
        <f t="shared" si="28"/>
        <v>3</v>
      </c>
      <c r="C79" s="104" t="str">
        <f t="shared" si="29"/>
        <v>Sep2006</v>
      </c>
      <c r="D79" s="105">
        <f t="shared" si="30"/>
        <v>38961</v>
      </c>
      <c r="E79" s="100">
        <v>6178</v>
      </c>
      <c r="F79" s="100"/>
      <c r="G79" s="100"/>
      <c r="H79" s="100">
        <v>1592</v>
      </c>
      <c r="I79" s="100"/>
      <c r="J79" s="100"/>
      <c r="K79" s="100">
        <v>7770</v>
      </c>
      <c r="L79" s="271"/>
      <c r="M79" s="272"/>
      <c r="N79" s="275">
        <v>8231</v>
      </c>
      <c r="O79" s="271"/>
      <c r="P79" s="176">
        <v>43555</v>
      </c>
      <c r="Q79" s="150" t="e">
        <f t="shared" si="18"/>
        <v>#N/A</v>
      </c>
      <c r="R79" s="109">
        <f t="shared" si="19"/>
        <v>7501.928809713103</v>
      </c>
      <c r="S79" s="109" t="e">
        <f t="shared" si="20"/>
        <v>#N/A</v>
      </c>
      <c r="T79" s="109" t="e">
        <f t="shared" si="21"/>
        <v>#N/A</v>
      </c>
      <c r="U79" s="109">
        <f t="shared" si="22"/>
        <v>3318.5037286043075</v>
      </c>
      <c r="V79" s="109" t="e">
        <f t="shared" si="23"/>
        <v>#N/A</v>
      </c>
      <c r="W79" s="109" t="e">
        <f t="shared" si="24"/>
        <v>#N/A</v>
      </c>
      <c r="X79" s="109">
        <f t="shared" si="25"/>
        <v>10820.432538317411</v>
      </c>
      <c r="Y79" s="151" t="e">
        <f t="shared" si="26"/>
        <v>#N/A</v>
      </c>
      <c r="Z79" s="274" t="e">
        <f t="shared" si="27"/>
        <v>#N/A</v>
      </c>
      <c r="AA79" s="152">
        <v>9816.9204186101815</v>
      </c>
      <c r="AB79" s="107">
        <v>615.80659134006373</v>
      </c>
      <c r="AC79" s="107">
        <v>869.93755580869174</v>
      </c>
      <c r="AD79" s="706">
        <v>646.30399636452012</v>
      </c>
    </row>
    <row r="80" spans="1:30">
      <c r="A80" s="102">
        <v>38990</v>
      </c>
      <c r="B80" s="103">
        <f t="shared" si="28"/>
        <v>3</v>
      </c>
      <c r="C80" s="104" t="str">
        <f t="shared" si="29"/>
        <v>Sep2006</v>
      </c>
      <c r="D80" s="105">
        <f t="shared" si="30"/>
        <v>38961</v>
      </c>
      <c r="E80" s="100">
        <v>6174</v>
      </c>
      <c r="F80" s="100"/>
      <c r="G80" s="100"/>
      <c r="H80" s="100">
        <v>1531</v>
      </c>
      <c r="I80" s="100"/>
      <c r="J80" s="100"/>
      <c r="K80" s="100">
        <v>7705</v>
      </c>
      <c r="L80" s="271"/>
      <c r="M80" s="272"/>
      <c r="N80" s="275">
        <v>8239</v>
      </c>
      <c r="O80" s="271"/>
      <c r="P80" s="397">
        <v>43646</v>
      </c>
      <c r="Q80" s="150" t="e">
        <f t="shared" si="18"/>
        <v>#N/A</v>
      </c>
      <c r="R80" s="109">
        <f t="shared" si="19"/>
        <v>7636.1163797860954</v>
      </c>
      <c r="S80" s="109" t="e">
        <f t="shared" si="20"/>
        <v>#N/A</v>
      </c>
      <c r="T80" s="109" t="e">
        <f t="shared" si="21"/>
        <v>#N/A</v>
      </c>
      <c r="U80" s="109">
        <f t="shared" si="22"/>
        <v>3323.4296379518364</v>
      </c>
      <c r="V80" s="109" t="e">
        <f t="shared" si="23"/>
        <v>#N/A</v>
      </c>
      <c r="W80" s="109" t="e">
        <f t="shared" si="24"/>
        <v>#N/A</v>
      </c>
      <c r="X80" s="109">
        <f t="shared" si="25"/>
        <v>10959.546017737932</v>
      </c>
      <c r="Y80" s="151" t="e">
        <f t="shared" si="26"/>
        <v>#N/A</v>
      </c>
      <c r="Z80" s="274" t="e">
        <f t="shared" si="27"/>
        <v>#N/A</v>
      </c>
      <c r="AA80" s="152">
        <v>9845.5074826222917</v>
      </c>
      <c r="AB80" s="107">
        <v>651.70401288541325</v>
      </c>
      <c r="AC80" s="107">
        <v>921.25698156576436</v>
      </c>
      <c r="AD80" s="706">
        <v>684.11861038494862</v>
      </c>
    </row>
    <row r="81" spans="1:30">
      <c r="A81" s="95">
        <v>39021</v>
      </c>
      <c r="B81" s="103">
        <f t="shared" si="28"/>
        <v>4</v>
      </c>
      <c r="C81" s="104" t="str">
        <f t="shared" si="29"/>
        <v>dec2006</v>
      </c>
      <c r="D81" s="105">
        <f t="shared" si="30"/>
        <v>39052</v>
      </c>
      <c r="E81" s="100">
        <v>6133</v>
      </c>
      <c r="F81" s="100"/>
      <c r="G81" s="100"/>
      <c r="H81" s="100">
        <v>1499</v>
      </c>
      <c r="I81" s="100"/>
      <c r="J81" s="100"/>
      <c r="K81" s="100">
        <v>7632</v>
      </c>
      <c r="L81" s="271"/>
      <c r="M81" s="272"/>
      <c r="N81" s="275">
        <v>8246</v>
      </c>
      <c r="O81" s="271"/>
      <c r="P81" s="176">
        <v>43738</v>
      </c>
      <c r="Q81" s="150" t="e">
        <f t="shared" si="18"/>
        <v>#N/A</v>
      </c>
      <c r="R81" s="109">
        <f t="shared" si="19"/>
        <v>7858.0533888408099</v>
      </c>
      <c r="S81" s="109" t="e">
        <f t="shared" si="20"/>
        <v>#N/A</v>
      </c>
      <c r="T81" s="109" t="e">
        <f t="shared" si="21"/>
        <v>#N/A</v>
      </c>
      <c r="U81" s="109">
        <f t="shared" si="22"/>
        <v>3320.000725005274</v>
      </c>
      <c r="V81" s="109" t="e">
        <f t="shared" si="23"/>
        <v>#N/A</v>
      </c>
      <c r="W81" s="109" t="e">
        <f t="shared" si="24"/>
        <v>#N/A</v>
      </c>
      <c r="X81" s="109">
        <f t="shared" si="25"/>
        <v>11178.054113846083</v>
      </c>
      <c r="Y81" s="151" t="e">
        <f t="shared" si="26"/>
        <v>#N/A</v>
      </c>
      <c r="Z81" s="274" t="e">
        <f t="shared" si="27"/>
        <v>#N/A</v>
      </c>
      <c r="AA81" s="152">
        <v>9879.8125120769164</v>
      </c>
      <c r="AB81" s="107">
        <v>684.03092337727912</v>
      </c>
      <c r="AC81" s="107">
        <v>968.17542855720103</v>
      </c>
      <c r="AD81" s="706">
        <v>730.82019791135326</v>
      </c>
    </row>
    <row r="82" spans="1:30">
      <c r="A82" s="102">
        <v>39051</v>
      </c>
      <c r="B82" s="103">
        <f t="shared" si="28"/>
        <v>4</v>
      </c>
      <c r="C82" s="104" t="str">
        <f t="shared" si="29"/>
        <v>dec2006</v>
      </c>
      <c r="D82" s="105">
        <f t="shared" si="30"/>
        <v>39052</v>
      </c>
      <c r="E82" s="100">
        <v>6144</v>
      </c>
      <c r="F82" s="100"/>
      <c r="G82" s="100"/>
      <c r="H82" s="100">
        <v>1518</v>
      </c>
      <c r="I82" s="100"/>
      <c r="J82" s="100"/>
      <c r="K82" s="100">
        <v>7662</v>
      </c>
      <c r="L82" s="271"/>
      <c r="M82" s="272"/>
      <c r="N82" s="275">
        <v>8360</v>
      </c>
      <c r="O82" s="271"/>
      <c r="P82" s="176">
        <v>43830</v>
      </c>
      <c r="Q82" s="150" t="e">
        <f t="shared" si="18"/>
        <v>#N/A</v>
      </c>
      <c r="R82" s="109">
        <f t="shared" si="19"/>
        <v>7645.6140842989871</v>
      </c>
      <c r="S82" s="109" t="e">
        <f t="shared" si="20"/>
        <v>#N/A</v>
      </c>
      <c r="T82" s="109" t="e">
        <f t="shared" si="21"/>
        <v>#N/A</v>
      </c>
      <c r="U82" s="109">
        <f t="shared" si="22"/>
        <v>3387.9116915527416</v>
      </c>
      <c r="V82" s="109" t="e">
        <f t="shared" si="23"/>
        <v>#N/A</v>
      </c>
      <c r="W82" s="109" t="e">
        <f t="shared" si="24"/>
        <v>#N/A</v>
      </c>
      <c r="X82" s="109">
        <f t="shared" si="25"/>
        <v>11033.525775851729</v>
      </c>
      <c r="Y82" s="151" t="e">
        <f t="shared" si="26"/>
        <v>#N/A</v>
      </c>
      <c r="Z82" s="274" t="e">
        <f t="shared" si="27"/>
        <v>#N/A</v>
      </c>
      <c r="AA82" s="152">
        <v>9914.1175415315411</v>
      </c>
      <c r="AB82" s="107">
        <v>716.357833869145</v>
      </c>
      <c r="AC82" s="107">
        <v>1015.0938755486377</v>
      </c>
      <c r="AD82" s="706">
        <v>777.5217854377579</v>
      </c>
    </row>
    <row r="83" spans="1:30">
      <c r="A83" s="95">
        <v>39082</v>
      </c>
      <c r="B83" s="103">
        <f t="shared" si="28"/>
        <v>4</v>
      </c>
      <c r="C83" s="104" t="str">
        <f t="shared" si="29"/>
        <v>dec2006</v>
      </c>
      <c r="D83" s="105">
        <f t="shared" si="30"/>
        <v>39052</v>
      </c>
      <c r="E83" s="100">
        <v>6075</v>
      </c>
      <c r="F83" s="100"/>
      <c r="G83" s="100"/>
      <c r="H83" s="100">
        <v>1466</v>
      </c>
      <c r="I83" s="100"/>
      <c r="J83" s="100"/>
      <c r="K83" s="100">
        <v>7541</v>
      </c>
      <c r="L83" s="271"/>
      <c r="M83" s="272"/>
      <c r="N83" s="275">
        <v>8200</v>
      </c>
      <c r="O83" s="271"/>
      <c r="P83" s="397">
        <v>43921</v>
      </c>
      <c r="Q83" s="150" t="e">
        <f t="shared" si="18"/>
        <v>#N/A</v>
      </c>
      <c r="R83" s="109">
        <f t="shared" si="19"/>
        <v>7751.890116070429</v>
      </c>
      <c r="S83" s="109" t="e">
        <f t="shared" si="20"/>
        <v>#N/A</v>
      </c>
      <c r="T83" s="109" t="e">
        <f t="shared" si="21"/>
        <v>#N/A</v>
      </c>
      <c r="U83" s="109">
        <f t="shared" si="22"/>
        <v>3413.7485579337208</v>
      </c>
      <c r="V83" s="109" t="e">
        <f t="shared" si="23"/>
        <v>#N/A</v>
      </c>
      <c r="W83" s="109" t="e">
        <f t="shared" si="24"/>
        <v>#N/A</v>
      </c>
      <c r="X83" s="109">
        <f t="shared" si="25"/>
        <v>11165.638674004149</v>
      </c>
      <c r="Y83" s="151" t="e">
        <f t="shared" si="26"/>
        <v>#N/A</v>
      </c>
      <c r="Z83" s="274" t="e">
        <f t="shared" si="27"/>
        <v>#N/A</v>
      </c>
      <c r="AA83" s="152">
        <v>9948.4225709861657</v>
      </c>
      <c r="AB83" s="107">
        <v>748.68474436101087</v>
      </c>
      <c r="AC83" s="107">
        <v>1062.0123225400744</v>
      </c>
      <c r="AD83" s="706">
        <v>824.22337296416254</v>
      </c>
    </row>
    <row r="84" spans="1:30">
      <c r="A84" s="102">
        <v>39113</v>
      </c>
      <c r="B84" s="103">
        <f t="shared" si="28"/>
        <v>1</v>
      </c>
      <c r="C84" s="104" t="str">
        <f t="shared" si="29"/>
        <v>Mar2007</v>
      </c>
      <c r="D84" s="105">
        <f t="shared" si="30"/>
        <v>39142</v>
      </c>
      <c r="E84" s="100">
        <v>6068</v>
      </c>
      <c r="F84" s="100"/>
      <c r="G84" s="100"/>
      <c r="H84" s="100">
        <v>1576</v>
      </c>
      <c r="I84" s="100"/>
      <c r="J84" s="100"/>
      <c r="K84" s="100">
        <v>7644</v>
      </c>
      <c r="L84" s="271"/>
      <c r="M84" s="272"/>
      <c r="N84" s="275">
        <v>8210</v>
      </c>
      <c r="O84" s="271"/>
      <c r="P84" s="176">
        <v>44012</v>
      </c>
      <c r="Q84" s="150" t="e">
        <f t="shared" si="18"/>
        <v>#N/A</v>
      </c>
      <c r="R84" s="109">
        <f t="shared" si="19"/>
        <v>7891.6174103435915</v>
      </c>
      <c r="S84" s="109" t="e">
        <f t="shared" si="20"/>
        <v>#N/A</v>
      </c>
      <c r="T84" s="109" t="e">
        <f t="shared" si="21"/>
        <v>#N/A</v>
      </c>
      <c r="U84" s="109">
        <f t="shared" si="22"/>
        <v>3432.7577506909697</v>
      </c>
      <c r="V84" s="109" t="e">
        <f t="shared" si="23"/>
        <v>#N/A</v>
      </c>
      <c r="W84" s="109" t="e">
        <f t="shared" si="24"/>
        <v>#N/A</v>
      </c>
      <c r="X84" s="109">
        <f t="shared" si="25"/>
        <v>11324.375161034561</v>
      </c>
      <c r="Y84" s="151" t="e">
        <f t="shared" si="26"/>
        <v>#N/A</v>
      </c>
      <c r="Z84" s="274" t="e">
        <f t="shared" si="27"/>
        <v>#N/A</v>
      </c>
      <c r="AA84" s="152">
        <v>9982.7276004407922</v>
      </c>
      <c r="AB84" s="107">
        <v>781.01165485287675</v>
      </c>
      <c r="AC84" s="107">
        <v>1108.930769531511</v>
      </c>
      <c r="AD84" s="706">
        <v>870.92496049056717</v>
      </c>
    </row>
    <row r="85" spans="1:30">
      <c r="A85" s="95">
        <v>39141</v>
      </c>
      <c r="B85" s="103">
        <f t="shared" si="28"/>
        <v>1</v>
      </c>
      <c r="C85" s="104" t="str">
        <f t="shared" si="29"/>
        <v>Mar2007</v>
      </c>
      <c r="D85" s="105">
        <f t="shared" si="30"/>
        <v>39142</v>
      </c>
      <c r="E85" s="100">
        <v>6018</v>
      </c>
      <c r="F85" s="100"/>
      <c r="G85" s="100"/>
      <c r="H85" s="100">
        <v>1671</v>
      </c>
      <c r="I85" s="100"/>
      <c r="J85" s="100"/>
      <c r="K85" s="100">
        <v>7689</v>
      </c>
      <c r="L85" s="271"/>
      <c r="M85" s="272"/>
      <c r="N85" s="275">
        <v>8204</v>
      </c>
      <c r="O85" s="271"/>
      <c r="P85" s="176">
        <v>44104</v>
      </c>
      <c r="Q85" s="150" t="e">
        <f t="shared" si="18"/>
        <v>#N/A</v>
      </c>
      <c r="R85" s="109">
        <f t="shared" si="19"/>
        <v>8154.3200028222182</v>
      </c>
      <c r="S85" s="109" t="e">
        <f t="shared" si="20"/>
        <v>#N/A</v>
      </c>
      <c r="T85" s="109" t="e">
        <f t="shared" si="21"/>
        <v>#N/A</v>
      </c>
      <c r="U85" s="109">
        <f t="shared" si="22"/>
        <v>3413.0249284103738</v>
      </c>
      <c r="V85" s="109" t="e">
        <f t="shared" si="23"/>
        <v>#N/A</v>
      </c>
      <c r="W85" s="109" t="e">
        <f t="shared" si="24"/>
        <v>#N/A</v>
      </c>
      <c r="X85" s="109">
        <f t="shared" si="25"/>
        <v>11567.344931232592</v>
      </c>
      <c r="Y85" s="151" t="e">
        <f t="shared" si="26"/>
        <v>#N/A</v>
      </c>
      <c r="Z85" s="274" t="e">
        <f t="shared" si="27"/>
        <v>#N/A</v>
      </c>
      <c r="AA85" s="152">
        <v>10000.233021577755</v>
      </c>
      <c r="AB85" s="107">
        <v>821.9235638097116</v>
      </c>
      <c r="AC85" s="107">
        <v>1156.8788714404773</v>
      </c>
      <c r="AD85" s="706">
        <v>907.07090473823382</v>
      </c>
    </row>
    <row r="86" spans="1:30">
      <c r="A86" s="102">
        <v>39172</v>
      </c>
      <c r="B86" s="103">
        <f t="shared" si="28"/>
        <v>1</v>
      </c>
      <c r="C86" s="104" t="str">
        <f t="shared" si="29"/>
        <v>Mar2007</v>
      </c>
      <c r="D86" s="105">
        <f t="shared" si="30"/>
        <v>39142</v>
      </c>
      <c r="E86" s="100">
        <v>6105</v>
      </c>
      <c r="F86" s="100"/>
      <c r="G86" s="100"/>
      <c r="H86" s="100">
        <v>1788</v>
      </c>
      <c r="I86" s="100"/>
      <c r="J86" s="100"/>
      <c r="K86" s="100">
        <v>7893</v>
      </c>
      <c r="L86" s="271"/>
      <c r="M86" s="272"/>
      <c r="N86" s="275">
        <v>8252</v>
      </c>
      <c r="O86" s="271"/>
      <c r="P86" s="397">
        <v>44196</v>
      </c>
      <c r="Q86" s="150" t="e">
        <f t="shared" si="18"/>
        <v>#N/A</v>
      </c>
      <c r="R86" s="109">
        <f t="shared" si="19"/>
        <v>7890.4467753080844</v>
      </c>
      <c r="S86" s="109" t="e">
        <f t="shared" si="20"/>
        <v>#N/A</v>
      </c>
      <c r="T86" s="109" t="e">
        <f t="shared" si="21"/>
        <v>#N/A</v>
      </c>
      <c r="U86" s="109">
        <f t="shared" si="22"/>
        <v>3530.8119469685885</v>
      </c>
      <c r="V86" s="109" t="e">
        <f t="shared" si="23"/>
        <v>#N/A</v>
      </c>
      <c r="W86" s="109" t="e">
        <f t="shared" si="24"/>
        <v>#N/A</v>
      </c>
      <c r="X86" s="109">
        <f t="shared" si="25"/>
        <v>11421.258722276672</v>
      </c>
      <c r="Y86" s="151" t="e">
        <f t="shared" si="26"/>
        <v>#N/A</v>
      </c>
      <c r="Z86" s="274" t="e">
        <f t="shared" si="27"/>
        <v>#N/A</v>
      </c>
      <c r="AA86" s="152">
        <v>10017.738442714717</v>
      </c>
      <c r="AB86" s="107">
        <v>862.83547276654645</v>
      </c>
      <c r="AC86" s="107">
        <v>1204.8269733494435</v>
      </c>
      <c r="AD86" s="706">
        <v>943.21684898590047</v>
      </c>
    </row>
    <row r="87" spans="1:30">
      <c r="A87" s="95">
        <v>39202</v>
      </c>
      <c r="B87" s="103">
        <f t="shared" si="28"/>
        <v>2</v>
      </c>
      <c r="C87" s="104" t="str">
        <f t="shared" si="29"/>
        <v>June2007</v>
      </c>
      <c r="D87" s="105">
        <f t="shared" si="30"/>
        <v>39234</v>
      </c>
      <c r="E87" s="100">
        <v>6184</v>
      </c>
      <c r="F87" s="100"/>
      <c r="G87" s="100"/>
      <c r="H87" s="100">
        <v>1781</v>
      </c>
      <c r="I87" s="100"/>
      <c r="J87" s="100"/>
      <c r="K87" s="100">
        <v>7965</v>
      </c>
      <c r="L87" s="271"/>
      <c r="M87" s="272"/>
      <c r="N87" s="275">
        <v>8276</v>
      </c>
      <c r="O87" s="271"/>
      <c r="P87" s="176">
        <v>44286</v>
      </c>
      <c r="Q87" s="150" t="e">
        <f t="shared" si="18"/>
        <v>#N/A</v>
      </c>
      <c r="R87" s="109">
        <f t="shared" si="19"/>
        <v>7992.75585882015</v>
      </c>
      <c r="S87" s="109" t="e">
        <f t="shared" si="20"/>
        <v>#N/A</v>
      </c>
      <c r="T87" s="109" t="e">
        <f t="shared" si="21"/>
        <v>#N/A</v>
      </c>
      <c r="U87" s="109">
        <f t="shared" si="22"/>
        <v>3585.5726758182373</v>
      </c>
      <c r="V87" s="109" t="e">
        <f t="shared" si="23"/>
        <v>#N/A</v>
      </c>
      <c r="W87" s="109" t="e">
        <f t="shared" si="24"/>
        <v>#N/A</v>
      </c>
      <c r="X87" s="109">
        <f t="shared" si="25"/>
        <v>11578.328534638387</v>
      </c>
      <c r="Y87" s="151" t="e">
        <f t="shared" si="26"/>
        <v>#N/A</v>
      </c>
      <c r="Z87" s="274" t="e">
        <f t="shared" si="27"/>
        <v>#N/A</v>
      </c>
      <c r="AA87" s="152">
        <v>10035.24386385168</v>
      </c>
      <c r="AB87" s="107">
        <v>903.7473817233813</v>
      </c>
      <c r="AC87" s="107">
        <v>1252.7750752584097</v>
      </c>
      <c r="AD87" s="706">
        <v>979.36279323356712</v>
      </c>
    </row>
    <row r="88" spans="1:30">
      <c r="A88" s="102">
        <v>39233</v>
      </c>
      <c r="B88" s="103">
        <f t="shared" si="28"/>
        <v>2</v>
      </c>
      <c r="C88" s="104" t="str">
        <f t="shared" si="29"/>
        <v>June2007</v>
      </c>
      <c r="D88" s="105">
        <f t="shared" si="30"/>
        <v>39234</v>
      </c>
      <c r="E88" s="100">
        <v>6311</v>
      </c>
      <c r="F88" s="100"/>
      <c r="G88" s="100"/>
      <c r="H88" s="100">
        <v>1794</v>
      </c>
      <c r="I88" s="100"/>
      <c r="J88" s="100"/>
      <c r="K88" s="100">
        <v>8105</v>
      </c>
      <c r="L88" s="271"/>
      <c r="M88" s="272"/>
      <c r="N88" s="275">
        <v>8385</v>
      </c>
      <c r="O88" s="271"/>
      <c r="P88" s="176">
        <v>44377</v>
      </c>
      <c r="Q88" s="150" t="e">
        <f t="shared" si="18"/>
        <v>#N/A</v>
      </c>
      <c r="R88" s="109">
        <f t="shared" si="19"/>
        <v>8121.3049098523206</v>
      </c>
      <c r="S88" s="109" t="e">
        <f t="shared" si="20"/>
        <v>#N/A</v>
      </c>
      <c r="T88" s="109" t="e">
        <f t="shared" si="21"/>
        <v>#N/A</v>
      </c>
      <c r="U88" s="109">
        <f t="shared" si="22"/>
        <v>3539.1818217747682</v>
      </c>
      <c r="V88" s="109" t="e">
        <f t="shared" si="23"/>
        <v>#N/A</v>
      </c>
      <c r="W88" s="109" t="e">
        <f t="shared" si="24"/>
        <v>#N/A</v>
      </c>
      <c r="X88" s="109">
        <f t="shared" si="25"/>
        <v>11660.486731627088</v>
      </c>
      <c r="Y88" s="151" t="e">
        <f t="shared" si="26"/>
        <v>#N/A</v>
      </c>
      <c r="Z88" s="274" t="e">
        <f t="shared" si="27"/>
        <v>#N/A</v>
      </c>
      <c r="AA88" s="152">
        <v>10052.749284988642</v>
      </c>
      <c r="AB88" s="107">
        <v>944.65929068021615</v>
      </c>
      <c r="AC88" s="107">
        <v>1300.723177167376</v>
      </c>
      <c r="AD88" s="706">
        <v>1015.5087374812338</v>
      </c>
    </row>
    <row r="89" spans="1:30">
      <c r="A89" s="95">
        <v>39263</v>
      </c>
      <c r="B89" s="103">
        <f t="shared" si="28"/>
        <v>2</v>
      </c>
      <c r="C89" s="104" t="str">
        <f t="shared" si="29"/>
        <v>June2007</v>
      </c>
      <c r="D89" s="105">
        <f t="shared" si="30"/>
        <v>39234</v>
      </c>
      <c r="E89" s="100">
        <v>6409</v>
      </c>
      <c r="F89" s="100"/>
      <c r="G89" s="100"/>
      <c r="H89" s="100">
        <v>1739</v>
      </c>
      <c r="I89" s="100"/>
      <c r="J89" s="100"/>
      <c r="K89" s="100">
        <v>8148</v>
      </c>
      <c r="L89" s="271"/>
      <c r="M89" s="272"/>
      <c r="N89" s="275">
        <v>8325</v>
      </c>
      <c r="O89" s="271"/>
      <c r="P89" s="397">
        <v>44469</v>
      </c>
      <c r="Q89" s="150" t="e">
        <f t="shared" si="18"/>
        <v>#N/A</v>
      </c>
      <c r="R89" s="109">
        <f t="shared" si="19"/>
        <v>8252.4785064209682</v>
      </c>
      <c r="S89" s="109" t="e">
        <f t="shared" si="20"/>
        <v>#N/A</v>
      </c>
      <c r="T89" s="109" t="e">
        <f t="shared" si="21"/>
        <v>#N/A</v>
      </c>
      <c r="U89" s="109">
        <f t="shared" si="22"/>
        <v>3517.9620038894345</v>
      </c>
      <c r="V89" s="109" t="e">
        <f t="shared" si="23"/>
        <v>#N/A</v>
      </c>
      <c r="W89" s="109" t="e">
        <f t="shared" si="24"/>
        <v>#N/A</v>
      </c>
      <c r="X89" s="109">
        <f t="shared" si="25"/>
        <v>11770.440510310404</v>
      </c>
      <c r="Y89" s="151" t="e">
        <f t="shared" si="26"/>
        <v>#N/A</v>
      </c>
      <c r="Z89" s="274" t="e">
        <f t="shared" si="27"/>
        <v>#N/A</v>
      </c>
      <c r="AA89" s="152">
        <v>10034.923714426724</v>
      </c>
      <c r="AB89" s="107">
        <v>985.58640859904244</v>
      </c>
      <c r="AC89" s="107">
        <v>1333.6445918093336</v>
      </c>
      <c r="AD89" s="706">
        <v>1063.5789169419972</v>
      </c>
    </row>
    <row r="90" spans="1:30">
      <c r="A90" s="102">
        <v>39294</v>
      </c>
      <c r="B90" s="103">
        <f t="shared" si="28"/>
        <v>3</v>
      </c>
      <c r="C90" s="104" t="str">
        <f t="shared" si="29"/>
        <v>Sep2007</v>
      </c>
      <c r="D90" s="105">
        <f t="shared" si="30"/>
        <v>39326</v>
      </c>
      <c r="E90" s="100">
        <v>6444</v>
      </c>
      <c r="F90" s="100"/>
      <c r="G90" s="100"/>
      <c r="H90" s="100">
        <v>1762</v>
      </c>
      <c r="I90" s="100"/>
      <c r="J90" s="100"/>
      <c r="K90" s="100">
        <v>8206</v>
      </c>
      <c r="L90" s="271"/>
      <c r="M90" s="272"/>
      <c r="N90" s="275">
        <v>8389</v>
      </c>
      <c r="O90" s="271"/>
      <c r="P90" s="176">
        <v>44561</v>
      </c>
      <c r="Q90" s="150" t="e">
        <f t="shared" si="18"/>
        <v>#N/A</v>
      </c>
      <c r="R90" s="109">
        <f t="shared" si="19"/>
        <v>8034.9260898340035</v>
      </c>
      <c r="S90" s="109" t="e">
        <f t="shared" si="20"/>
        <v>#N/A</v>
      </c>
      <c r="T90" s="109" t="e">
        <f t="shared" si="21"/>
        <v>#N/A</v>
      </c>
      <c r="U90" s="109">
        <f t="shared" si="22"/>
        <v>3576.0857608147198</v>
      </c>
      <c r="V90" s="109" t="e">
        <f t="shared" si="23"/>
        <v>#N/A</v>
      </c>
      <c r="W90" s="109" t="e">
        <f t="shared" si="24"/>
        <v>#N/A</v>
      </c>
      <c r="X90" s="109">
        <f t="shared" si="25"/>
        <v>11611.011850648723</v>
      </c>
      <c r="Y90" s="151" t="e">
        <f t="shared" si="26"/>
        <v>#N/A</v>
      </c>
      <c r="Z90" s="274" t="e">
        <f t="shared" si="27"/>
        <v>#N/A</v>
      </c>
      <c r="AA90" s="152">
        <v>10017.098143864805</v>
      </c>
      <c r="AB90" s="107">
        <v>1026.5135265178687</v>
      </c>
      <c r="AC90" s="107">
        <v>1366.5660064512913</v>
      </c>
      <c r="AD90" s="706">
        <v>1111.6490964027607</v>
      </c>
    </row>
    <row r="91" spans="1:30">
      <c r="A91" s="95">
        <v>39325</v>
      </c>
      <c r="B91" s="103">
        <f t="shared" si="28"/>
        <v>3</v>
      </c>
      <c r="C91" s="104" t="str">
        <f t="shared" si="29"/>
        <v>Sep2007</v>
      </c>
      <c r="D91" s="105">
        <f t="shared" si="30"/>
        <v>39326</v>
      </c>
      <c r="E91" s="100">
        <v>6467</v>
      </c>
      <c r="F91" s="100"/>
      <c r="G91" s="100"/>
      <c r="H91" s="100">
        <v>1803</v>
      </c>
      <c r="I91" s="100"/>
      <c r="J91" s="100"/>
      <c r="K91" s="100">
        <v>8270</v>
      </c>
      <c r="L91" s="271"/>
      <c r="M91" s="272"/>
      <c r="N91" s="275">
        <v>8469</v>
      </c>
      <c r="O91" s="271"/>
      <c r="P91" s="176">
        <v>44651</v>
      </c>
      <c r="Q91" s="150" t="e">
        <f t="shared" si="18"/>
        <v>#N/A</v>
      </c>
      <c r="R91" s="109">
        <f t="shared" si="19"/>
        <v>8102.6794551874646</v>
      </c>
      <c r="S91" s="109" t="e">
        <f t="shared" si="20"/>
        <v>#N/A</v>
      </c>
      <c r="T91" s="109" t="e">
        <f t="shared" si="21"/>
        <v>#N/A</v>
      </c>
      <c r="U91" s="109">
        <f t="shared" si="22"/>
        <v>3634.3091044064913</v>
      </c>
      <c r="V91" s="109" t="e">
        <f t="shared" si="23"/>
        <v>#N/A</v>
      </c>
      <c r="W91" s="109" t="e">
        <f t="shared" si="24"/>
        <v>#N/A</v>
      </c>
      <c r="X91" s="109">
        <f t="shared" si="25"/>
        <v>11736.988559593956</v>
      </c>
      <c r="Y91" s="151" t="e">
        <f t="shared" si="26"/>
        <v>#N/A</v>
      </c>
      <c r="Z91" s="274" t="e">
        <f t="shared" si="27"/>
        <v>#N/A</v>
      </c>
      <c r="AA91" s="152">
        <v>9999.2725733028856</v>
      </c>
      <c r="AB91" s="107">
        <v>1067.440644436695</v>
      </c>
      <c r="AC91" s="107">
        <v>1399.4874210932489</v>
      </c>
      <c r="AD91" s="706">
        <v>1159.7192758635242</v>
      </c>
    </row>
    <row r="92" spans="1:30">
      <c r="A92" s="102">
        <v>39355</v>
      </c>
      <c r="B92" s="103">
        <f t="shared" si="28"/>
        <v>3</v>
      </c>
      <c r="C92" s="104" t="str">
        <f t="shared" si="29"/>
        <v>Sep2007</v>
      </c>
      <c r="D92" s="105">
        <f t="shared" si="30"/>
        <v>39326</v>
      </c>
      <c r="E92" s="100">
        <v>6623</v>
      </c>
      <c r="F92" s="100"/>
      <c r="G92" s="100"/>
      <c r="H92" s="100">
        <v>1804</v>
      </c>
      <c r="I92" s="100"/>
      <c r="J92" s="100"/>
      <c r="K92" s="100">
        <v>8427</v>
      </c>
      <c r="L92" s="271"/>
      <c r="M92" s="272"/>
      <c r="N92" s="275">
        <v>8569</v>
      </c>
      <c r="O92" s="271"/>
      <c r="P92" s="397">
        <v>44742</v>
      </c>
      <c r="Q92" s="150" t="e">
        <f t="shared" si="18"/>
        <v>#N/A</v>
      </c>
      <c r="R92" s="109">
        <f t="shared" si="19"/>
        <v>8238.4092550245514</v>
      </c>
      <c r="S92" s="109" t="e">
        <f t="shared" si="20"/>
        <v>#N/A</v>
      </c>
      <c r="T92" s="109" t="e">
        <f t="shared" si="21"/>
        <v>#N/A</v>
      </c>
      <c r="U92" s="109">
        <f t="shared" si="22"/>
        <v>3576.8156402514628</v>
      </c>
      <c r="V92" s="109" t="e">
        <f t="shared" si="23"/>
        <v>#N/A</v>
      </c>
      <c r="W92" s="109" t="e">
        <f t="shared" si="24"/>
        <v>#N/A</v>
      </c>
      <c r="X92" s="109">
        <f t="shared" si="25"/>
        <v>11815.224895276015</v>
      </c>
      <c r="Y92" s="151" t="e">
        <f t="shared" si="26"/>
        <v>#N/A</v>
      </c>
      <c r="Z92" s="274" t="e">
        <f t="shared" si="27"/>
        <v>#N/A</v>
      </c>
      <c r="AA92" s="152">
        <v>9981.4470027409679</v>
      </c>
      <c r="AB92" s="107">
        <v>1108.3677623555213</v>
      </c>
      <c r="AC92" s="107">
        <v>1432.4088357352066</v>
      </c>
      <c r="AD92" s="706">
        <v>1207.7894553242877</v>
      </c>
    </row>
    <row r="93" spans="1:30">
      <c r="A93" s="95">
        <v>39386</v>
      </c>
      <c r="B93" s="103">
        <f t="shared" si="28"/>
        <v>4</v>
      </c>
      <c r="C93" s="104" t="str">
        <f t="shared" si="29"/>
        <v>dec2007</v>
      </c>
      <c r="D93" s="105">
        <f t="shared" si="30"/>
        <v>39417</v>
      </c>
      <c r="E93" s="100">
        <v>6402</v>
      </c>
      <c r="F93" s="100"/>
      <c r="G93" s="100"/>
      <c r="H93" s="100">
        <v>1799</v>
      </c>
      <c r="I93" s="100"/>
      <c r="J93" s="100"/>
      <c r="K93" s="100">
        <v>8201</v>
      </c>
      <c r="L93" s="271"/>
      <c r="M93" s="272"/>
      <c r="N93" s="275">
        <v>8665</v>
      </c>
      <c r="O93" s="271"/>
      <c r="P93" s="176">
        <v>44834</v>
      </c>
      <c r="Q93" s="150" t="e">
        <f t="shared" si="18"/>
        <v>#N/A</v>
      </c>
      <c r="R93" s="109">
        <f t="shared" si="19"/>
        <v>8357.1961275990561</v>
      </c>
      <c r="S93" s="109" t="e">
        <f t="shared" si="20"/>
        <v>#N/A</v>
      </c>
      <c r="T93" s="109" t="e">
        <f t="shared" si="21"/>
        <v>#N/A</v>
      </c>
      <c r="U93" s="109">
        <f t="shared" si="22"/>
        <v>3546.6184471020542</v>
      </c>
      <c r="V93" s="109" t="e">
        <f t="shared" si="23"/>
        <v>#N/A</v>
      </c>
      <c r="W93" s="109" t="e">
        <f t="shared" si="24"/>
        <v>#N/A</v>
      </c>
      <c r="X93" s="109">
        <f t="shared" si="25"/>
        <v>11903.814574701111</v>
      </c>
      <c r="Y93" s="151" t="e">
        <f t="shared" si="26"/>
        <v>#N/A</v>
      </c>
      <c r="Z93" s="274" t="e">
        <f t="shared" si="27"/>
        <v>#N/A</v>
      </c>
      <c r="AA93" s="152">
        <v>9954.8809439107717</v>
      </c>
      <c r="AB93" s="107">
        <v>1149.1045709882414</v>
      </c>
      <c r="AC93" s="107">
        <v>1466.590134259397</v>
      </c>
      <c r="AD93" s="706">
        <v>1254.8487707263052</v>
      </c>
    </row>
    <row r="94" spans="1:30">
      <c r="A94" s="102">
        <v>39416</v>
      </c>
      <c r="B94" s="103">
        <f t="shared" si="28"/>
        <v>4</v>
      </c>
      <c r="C94" s="104" t="str">
        <f t="shared" si="29"/>
        <v>dec2007</v>
      </c>
      <c r="D94" s="105">
        <f t="shared" si="30"/>
        <v>39417</v>
      </c>
      <c r="E94" s="100">
        <v>6212</v>
      </c>
      <c r="F94" s="100"/>
      <c r="G94" s="100"/>
      <c r="H94" s="100">
        <v>1680</v>
      </c>
      <c r="I94" s="100"/>
      <c r="J94" s="100"/>
      <c r="K94" s="100">
        <v>7892</v>
      </c>
      <c r="L94" s="271"/>
      <c r="M94" s="272"/>
      <c r="N94" s="275">
        <v>8753</v>
      </c>
      <c r="O94" s="271"/>
      <c r="P94" s="176">
        <v>44926</v>
      </c>
      <c r="Q94" s="150" t="e">
        <f t="shared" si="18"/>
        <v>#N/A</v>
      </c>
      <c r="R94" s="109">
        <f t="shared" si="19"/>
        <v>8134.4883503439141</v>
      </c>
      <c r="S94" s="109" t="e">
        <f t="shared" si="20"/>
        <v>#N/A</v>
      </c>
      <c r="T94" s="109" t="e">
        <f t="shared" si="21"/>
        <v>#N/A</v>
      </c>
      <c r="U94" s="109">
        <f t="shared" si="22"/>
        <v>3612.1106714465732</v>
      </c>
      <c r="V94" s="109" t="e">
        <f t="shared" si="23"/>
        <v>#N/A</v>
      </c>
      <c r="W94" s="109" t="e">
        <f t="shared" si="24"/>
        <v>#N/A</v>
      </c>
      <c r="X94" s="109">
        <f t="shared" si="25"/>
        <v>11746.599021790487</v>
      </c>
      <c r="Y94" s="151" t="e">
        <f t="shared" si="26"/>
        <v>#N/A</v>
      </c>
      <c r="Z94" s="274" t="e">
        <f t="shared" si="27"/>
        <v>#N/A</v>
      </c>
      <c r="AA94" s="152">
        <v>9928.3148850805756</v>
      </c>
      <c r="AB94" s="107">
        <v>1189.8413796209616</v>
      </c>
      <c r="AC94" s="107">
        <v>1500.7714327835874</v>
      </c>
      <c r="AD94" s="706">
        <v>1301.9080861283228</v>
      </c>
    </row>
    <row r="95" spans="1:30">
      <c r="A95" s="95">
        <v>39447</v>
      </c>
      <c r="B95" s="103">
        <f t="shared" si="28"/>
        <v>4</v>
      </c>
      <c r="C95" s="104" t="str">
        <f t="shared" si="29"/>
        <v>dec2007</v>
      </c>
      <c r="D95" s="105">
        <f t="shared" si="30"/>
        <v>39417</v>
      </c>
      <c r="E95" s="100">
        <v>6019</v>
      </c>
      <c r="F95" s="100"/>
      <c r="G95" s="100"/>
      <c r="H95" s="100">
        <v>1440</v>
      </c>
      <c r="I95" s="100"/>
      <c r="J95" s="100"/>
      <c r="K95" s="100">
        <v>7459</v>
      </c>
      <c r="L95" s="271"/>
      <c r="M95" s="272"/>
      <c r="N95" s="275">
        <v>8858</v>
      </c>
      <c r="O95" s="271"/>
      <c r="P95" s="397">
        <v>45016</v>
      </c>
      <c r="Q95" s="150" t="e">
        <f t="shared" si="18"/>
        <v>#N/A</v>
      </c>
      <c r="R95" s="109">
        <f t="shared" si="19"/>
        <v>8219.894945656677</v>
      </c>
      <c r="S95" s="109" t="e">
        <f t="shared" si="20"/>
        <v>#N/A</v>
      </c>
      <c r="T95" s="109" t="e">
        <f t="shared" si="21"/>
        <v>#N/A</v>
      </c>
      <c r="U95" s="109">
        <f t="shared" si="22"/>
        <v>3662.9250337547187</v>
      </c>
      <c r="V95" s="109" t="e">
        <f t="shared" si="23"/>
        <v>#N/A</v>
      </c>
      <c r="W95" s="109" t="e">
        <f t="shared" si="24"/>
        <v>#N/A</v>
      </c>
      <c r="X95" s="109">
        <f t="shared" si="25"/>
        <v>11882.819979411395</v>
      </c>
      <c r="Y95" s="151" t="e">
        <f t="shared" si="26"/>
        <v>#N/A</v>
      </c>
      <c r="Z95" s="274" t="e">
        <f t="shared" si="27"/>
        <v>#N/A</v>
      </c>
      <c r="AA95" s="152">
        <v>9901.7488262503794</v>
      </c>
      <c r="AB95" s="107">
        <v>1230.5781882536817</v>
      </c>
      <c r="AC95" s="107">
        <v>1534.9527313077779</v>
      </c>
      <c r="AD95" s="706">
        <v>1348.9674015303403</v>
      </c>
    </row>
    <row r="96" spans="1:30">
      <c r="A96" s="102">
        <v>39478</v>
      </c>
      <c r="B96" s="103">
        <f t="shared" si="28"/>
        <v>1</v>
      </c>
      <c r="C96" s="104" t="str">
        <f t="shared" si="29"/>
        <v>Mar2008</v>
      </c>
      <c r="D96" s="105">
        <f t="shared" si="30"/>
        <v>39508</v>
      </c>
      <c r="E96" s="100">
        <v>5836</v>
      </c>
      <c r="F96" s="100"/>
      <c r="G96" s="100"/>
      <c r="H96" s="100">
        <v>1677</v>
      </c>
      <c r="I96" s="100"/>
      <c r="J96" s="100"/>
      <c r="K96" s="100">
        <v>7513</v>
      </c>
      <c r="L96" s="271"/>
      <c r="M96" s="272"/>
      <c r="N96" s="275">
        <v>8984</v>
      </c>
      <c r="O96" s="271"/>
      <c r="P96" s="176">
        <v>45107</v>
      </c>
      <c r="Q96" s="150" t="e">
        <f t="shared" si="18"/>
        <v>#N/A</v>
      </c>
      <c r="R96" s="109">
        <f t="shared" si="19"/>
        <v>8335.1220702296505</v>
      </c>
      <c r="S96" s="109" t="e">
        <f t="shared" si="20"/>
        <v>#N/A</v>
      </c>
      <c r="T96" s="109" t="e">
        <f t="shared" si="21"/>
        <v>#N/A</v>
      </c>
      <c r="U96" s="109">
        <f t="shared" si="22"/>
        <v>3609.9029761622414</v>
      </c>
      <c r="V96" s="109" t="e">
        <f t="shared" si="23"/>
        <v>#N/A</v>
      </c>
      <c r="W96" s="109" t="e">
        <f t="shared" si="24"/>
        <v>#N/A</v>
      </c>
      <c r="X96" s="109">
        <f t="shared" si="25"/>
        <v>11945.025046391893</v>
      </c>
      <c r="Y96" s="151" t="e">
        <f t="shared" si="26"/>
        <v>#N/A</v>
      </c>
      <c r="Z96" s="274" t="e">
        <f t="shared" si="27"/>
        <v>#N/A</v>
      </c>
      <c r="AA96" s="152">
        <v>9875.1827674201832</v>
      </c>
      <c r="AB96" s="107">
        <v>1271.3149968864018</v>
      </c>
      <c r="AC96" s="107">
        <v>1569.1340298319683</v>
      </c>
      <c r="AD96" s="706">
        <v>1396.0267169323579</v>
      </c>
    </row>
    <row r="97" spans="1:30">
      <c r="A97" s="95">
        <v>39507</v>
      </c>
      <c r="B97" s="103">
        <f t="shared" si="28"/>
        <v>1</v>
      </c>
      <c r="C97" s="104" t="str">
        <f t="shared" si="29"/>
        <v>Mar2008</v>
      </c>
      <c r="D97" s="105">
        <f t="shared" si="30"/>
        <v>39508</v>
      </c>
      <c r="E97" s="100">
        <v>5845</v>
      </c>
      <c r="F97" s="100"/>
      <c r="G97" s="100"/>
      <c r="H97" s="100">
        <v>1799</v>
      </c>
      <c r="I97" s="100"/>
      <c r="J97" s="100"/>
      <c r="K97" s="100">
        <v>7644</v>
      </c>
      <c r="L97" s="271"/>
      <c r="M97" s="272"/>
      <c r="N97" s="275">
        <v>9114</v>
      </c>
      <c r="O97" s="271"/>
      <c r="P97" s="176">
        <v>45199</v>
      </c>
      <c r="Q97" s="150" t="e">
        <f t="shared" si="18"/>
        <v>#N/A</v>
      </c>
      <c r="R97" s="109">
        <f t="shared" si="19"/>
        <v>8443.5984696501109</v>
      </c>
      <c r="S97" s="109" t="e">
        <f t="shared" si="20"/>
        <v>#N/A</v>
      </c>
      <c r="T97" s="109" t="e">
        <f t="shared" si="21"/>
        <v>#N/A</v>
      </c>
      <c r="U97" s="109">
        <f t="shared" si="22"/>
        <v>3584.2157239772023</v>
      </c>
      <c r="V97" s="109" t="e">
        <f t="shared" si="23"/>
        <v>#N/A</v>
      </c>
      <c r="W97" s="109" t="e">
        <f t="shared" si="24"/>
        <v>#N/A</v>
      </c>
      <c r="X97" s="109">
        <f t="shared" si="25"/>
        <v>12027.814193627313</v>
      </c>
      <c r="Y97" s="151" t="e">
        <f t="shared" si="26"/>
        <v>#N/A</v>
      </c>
      <c r="Z97" s="274" t="e">
        <f t="shared" si="27"/>
        <v>#N/A</v>
      </c>
      <c r="AA97" s="152">
        <v>9841.2434124613519</v>
      </c>
      <c r="AB97" s="107">
        <v>1307.3035058331425</v>
      </c>
      <c r="AC97" s="107">
        <v>1606.5861856062525</v>
      </c>
      <c r="AD97" s="706">
        <v>1434.5788092293583</v>
      </c>
    </row>
    <row r="98" spans="1:30">
      <c r="A98" s="102">
        <v>39538</v>
      </c>
      <c r="B98" s="103">
        <f t="shared" si="28"/>
        <v>1</v>
      </c>
      <c r="C98" s="104" t="str">
        <f t="shared" si="29"/>
        <v>Mar2008</v>
      </c>
      <c r="D98" s="105">
        <f t="shared" si="30"/>
        <v>39508</v>
      </c>
      <c r="E98" s="100">
        <v>5857</v>
      </c>
      <c r="F98" s="100"/>
      <c r="G98" s="100"/>
      <c r="H98" s="100">
        <v>1755</v>
      </c>
      <c r="I98" s="100"/>
      <c r="J98" s="100"/>
      <c r="K98" s="100">
        <v>7612</v>
      </c>
      <c r="L98" s="271"/>
      <c r="M98" s="272"/>
      <c r="N98" s="275">
        <v>9235</v>
      </c>
      <c r="O98" s="271"/>
      <c r="P98" s="397">
        <v>45291</v>
      </c>
      <c r="Q98" s="150" t="e">
        <f t="shared" si="18"/>
        <v>#N/A</v>
      </c>
      <c r="R98" s="109">
        <f t="shared" si="19"/>
        <v>8184.9179595076221</v>
      </c>
      <c r="S98" s="109" t="e">
        <f t="shared" si="20"/>
        <v>#N/A</v>
      </c>
      <c r="T98" s="109" t="e">
        <f t="shared" si="21"/>
        <v>#N/A</v>
      </c>
      <c r="U98" s="109">
        <f t="shared" si="22"/>
        <v>3642.0720089325296</v>
      </c>
      <c r="V98" s="109" t="e">
        <f t="shared" si="23"/>
        <v>#N/A</v>
      </c>
      <c r="W98" s="109" t="e">
        <f t="shared" si="24"/>
        <v>#N/A</v>
      </c>
      <c r="X98" s="109">
        <f t="shared" si="25"/>
        <v>11826.989968440152</v>
      </c>
      <c r="Y98" s="151" t="e">
        <f t="shared" si="26"/>
        <v>#N/A</v>
      </c>
      <c r="Z98" s="274" t="e">
        <f t="shared" si="27"/>
        <v>#N/A</v>
      </c>
      <c r="AA98" s="152">
        <v>9807.3040575025207</v>
      </c>
      <c r="AB98" s="107">
        <v>1343.2920147798832</v>
      </c>
      <c r="AC98" s="107">
        <v>1644.0383413805366</v>
      </c>
      <c r="AD98" s="706">
        <v>1473.1309015263587</v>
      </c>
    </row>
    <row r="99" spans="1:30">
      <c r="A99" s="95">
        <v>39568</v>
      </c>
      <c r="B99" s="103">
        <f t="shared" si="28"/>
        <v>2</v>
      </c>
      <c r="C99" s="104" t="str">
        <f t="shared" si="29"/>
        <v>June2008</v>
      </c>
      <c r="D99" s="105">
        <f t="shared" si="30"/>
        <v>39600</v>
      </c>
      <c r="E99" s="100">
        <v>5932</v>
      </c>
      <c r="F99" s="100"/>
      <c r="G99" s="100"/>
      <c r="H99" s="100">
        <v>1713</v>
      </c>
      <c r="I99" s="100"/>
      <c r="J99" s="100"/>
      <c r="K99" s="100">
        <v>7645</v>
      </c>
      <c r="L99" s="271"/>
      <c r="M99" s="272"/>
      <c r="N99" s="275">
        <v>9235</v>
      </c>
      <c r="O99" s="271"/>
      <c r="P99" s="176">
        <v>45382</v>
      </c>
      <c r="Q99" s="150" t="e">
        <f t="shared" si="18"/>
        <v>#N/A</v>
      </c>
      <c r="R99" s="109">
        <f t="shared" si="19"/>
        <v>8255.0200375771528</v>
      </c>
      <c r="S99" s="109" t="e">
        <f t="shared" si="20"/>
        <v>#N/A</v>
      </c>
      <c r="T99" s="109" t="e">
        <f t="shared" si="21"/>
        <v>#N/A</v>
      </c>
      <c r="U99" s="109">
        <f t="shared" si="22"/>
        <v>3648.9582977546447</v>
      </c>
      <c r="V99" s="109" t="e">
        <f t="shared" si="23"/>
        <v>#N/A</v>
      </c>
      <c r="W99" s="109" t="e">
        <f t="shared" si="24"/>
        <v>#N/A</v>
      </c>
      <c r="X99" s="109">
        <f t="shared" si="25"/>
        <v>11903.978335331798</v>
      </c>
      <c r="Y99" s="151" t="e">
        <f t="shared" si="26"/>
        <v>#N/A</v>
      </c>
      <c r="Z99" s="274" t="e">
        <f t="shared" si="27"/>
        <v>#N/A</v>
      </c>
      <c r="AA99" s="152">
        <v>9773.3647025436894</v>
      </c>
      <c r="AB99" s="107">
        <v>1379.2805237266239</v>
      </c>
      <c r="AC99" s="107">
        <v>1681.4904971548208</v>
      </c>
      <c r="AD99" s="706">
        <v>1511.6829938233591</v>
      </c>
    </row>
    <row r="100" spans="1:30">
      <c r="A100" s="102">
        <v>39599</v>
      </c>
      <c r="B100" s="103">
        <f t="shared" si="28"/>
        <v>2</v>
      </c>
      <c r="C100" s="104" t="str">
        <f t="shared" si="29"/>
        <v>June2008</v>
      </c>
      <c r="D100" s="105">
        <f t="shared" si="30"/>
        <v>39600</v>
      </c>
      <c r="E100" s="100">
        <v>5955</v>
      </c>
      <c r="F100" s="100"/>
      <c r="G100" s="100"/>
      <c r="H100" s="100">
        <v>1803</v>
      </c>
      <c r="I100" s="100"/>
      <c r="J100" s="100"/>
      <c r="K100" s="100">
        <v>7758</v>
      </c>
      <c r="L100" s="271"/>
      <c r="M100" s="272"/>
      <c r="N100" s="275">
        <v>9235</v>
      </c>
      <c r="O100" s="271"/>
      <c r="P100" s="176">
        <v>45473</v>
      </c>
      <c r="Q100" s="150" t="e">
        <f t="shared" si="18"/>
        <v>#N/A</v>
      </c>
      <c r="R100" s="109">
        <f t="shared" si="19"/>
        <v>8394.2646083829386</v>
      </c>
      <c r="S100" s="109" t="e">
        <f t="shared" si="20"/>
        <v>#N/A</v>
      </c>
      <c r="T100" s="109" t="e">
        <f t="shared" si="21"/>
        <v>#N/A</v>
      </c>
      <c r="U100" s="109">
        <f t="shared" si="22"/>
        <v>3637.709119280757</v>
      </c>
      <c r="V100" s="109" t="e">
        <f t="shared" si="23"/>
        <v>#N/A</v>
      </c>
      <c r="W100" s="109" t="e">
        <f t="shared" si="24"/>
        <v>#N/A</v>
      </c>
      <c r="X100" s="109">
        <f t="shared" si="25"/>
        <v>12031.973727663695</v>
      </c>
      <c r="Y100" s="151" t="e">
        <f t="shared" si="26"/>
        <v>#N/A</v>
      </c>
      <c r="Z100" s="274" t="e">
        <f t="shared" si="27"/>
        <v>#N/A</v>
      </c>
      <c r="AA100" s="152">
        <v>9739.4253475848564</v>
      </c>
      <c r="AB100" s="107">
        <v>1415.2690326733646</v>
      </c>
      <c r="AC100" s="107">
        <v>1718.942652929105</v>
      </c>
      <c r="AD100" s="706">
        <v>1550.2350861203595</v>
      </c>
    </row>
    <row r="101" spans="1:30">
      <c r="A101" s="95">
        <v>39629</v>
      </c>
      <c r="B101" s="103">
        <f t="shared" si="28"/>
        <v>2</v>
      </c>
      <c r="C101" s="104" t="str">
        <f t="shared" si="29"/>
        <v>June2008</v>
      </c>
      <c r="D101" s="105">
        <f t="shared" si="30"/>
        <v>39600</v>
      </c>
      <c r="E101" s="100">
        <v>6037</v>
      </c>
      <c r="F101" s="100"/>
      <c r="G101" s="100"/>
      <c r="H101" s="100">
        <v>1831</v>
      </c>
      <c r="I101" s="100"/>
      <c r="J101" s="100"/>
      <c r="K101" s="100">
        <v>7868</v>
      </c>
      <c r="L101" s="271"/>
      <c r="M101" s="272"/>
      <c r="N101" s="275">
        <v>9235</v>
      </c>
      <c r="O101" s="271"/>
      <c r="P101" s="397">
        <v>45565</v>
      </c>
      <c r="Q101" s="150" t="e">
        <f t="shared" si="18"/>
        <v>#N/A</v>
      </c>
      <c r="R101" s="109">
        <f t="shared" si="19"/>
        <v>8516.2010483838167</v>
      </c>
      <c r="S101" s="109" t="e">
        <f t="shared" si="20"/>
        <v>#N/A</v>
      </c>
      <c r="T101" s="109" t="e">
        <f t="shared" si="21"/>
        <v>#N/A</v>
      </c>
      <c r="U101" s="109">
        <f t="shared" si="22"/>
        <v>3607.1896600936602</v>
      </c>
      <c r="V101" s="109" t="e">
        <f t="shared" si="23"/>
        <v>#N/A</v>
      </c>
      <c r="W101" s="109" t="e">
        <f t="shared" si="24"/>
        <v>#N/A</v>
      </c>
      <c r="X101" s="109">
        <f t="shared" si="25"/>
        <v>12123.390708477476</v>
      </c>
      <c r="Y101" s="151" t="e">
        <f t="shared" si="26"/>
        <v>#N/A</v>
      </c>
      <c r="Z101" s="274" t="e">
        <f t="shared" si="27"/>
        <v>#N/A</v>
      </c>
      <c r="AA101" s="152">
        <v>9699.7792659627848</v>
      </c>
      <c r="AB101" s="107">
        <v>1454.3569267897406</v>
      </c>
      <c r="AC101" s="107">
        <v>1760.5042757306596</v>
      </c>
      <c r="AD101" s="706">
        <v>1590.9995995929612</v>
      </c>
    </row>
    <row r="102" spans="1:30">
      <c r="A102" s="102">
        <v>39660</v>
      </c>
      <c r="B102" s="103">
        <f t="shared" si="28"/>
        <v>3</v>
      </c>
      <c r="C102" s="104" t="str">
        <f t="shared" si="29"/>
        <v>Sep2008</v>
      </c>
      <c r="D102" s="105">
        <f t="shared" si="30"/>
        <v>39692</v>
      </c>
      <c r="E102" s="100">
        <v>6202</v>
      </c>
      <c r="F102" s="100"/>
      <c r="G102" s="100"/>
      <c r="H102" s="100">
        <v>1839</v>
      </c>
      <c r="I102" s="100"/>
      <c r="J102" s="100"/>
      <c r="K102" s="100">
        <v>8041</v>
      </c>
      <c r="L102" s="271"/>
      <c r="M102" s="272"/>
      <c r="N102" s="275">
        <v>9235</v>
      </c>
      <c r="O102" s="271"/>
      <c r="P102" s="176">
        <v>45657</v>
      </c>
      <c r="Q102" s="150" t="e">
        <f t="shared" si="18"/>
        <v>#N/A</v>
      </c>
      <c r="R102" s="109">
        <f t="shared" si="19"/>
        <v>8266.6911006461978</v>
      </c>
      <c r="S102" s="109" t="e">
        <f t="shared" si="20"/>
        <v>#N/A</v>
      </c>
      <c r="T102" s="109" t="e">
        <f t="shared" si="21"/>
        <v>#N/A</v>
      </c>
      <c r="U102" s="109">
        <f t="shared" si="22"/>
        <v>3667.2850518730493</v>
      </c>
      <c r="V102" s="109" t="e">
        <f t="shared" si="23"/>
        <v>#N/A</v>
      </c>
      <c r="W102" s="109" t="e">
        <f t="shared" si="24"/>
        <v>#N/A</v>
      </c>
      <c r="X102" s="109">
        <f t="shared" si="25"/>
        <v>11933.976152519248</v>
      </c>
      <c r="Y102" s="151" t="e">
        <f t="shared" si="26"/>
        <v>#N/A</v>
      </c>
      <c r="Z102" s="274" t="e">
        <f t="shared" si="27"/>
        <v>#N/A</v>
      </c>
      <c r="AA102" s="152">
        <v>9660.1331843407133</v>
      </c>
      <c r="AB102" s="107">
        <v>1493.4448209061165</v>
      </c>
      <c r="AC102" s="107">
        <v>1802.0658985322143</v>
      </c>
      <c r="AD102" s="706">
        <v>1631.7641130655629</v>
      </c>
    </row>
    <row r="103" spans="1:30">
      <c r="A103" s="95">
        <v>39691</v>
      </c>
      <c r="B103" s="103">
        <f t="shared" si="28"/>
        <v>3</v>
      </c>
      <c r="C103" s="104" t="str">
        <f t="shared" si="29"/>
        <v>Sep2008</v>
      </c>
      <c r="D103" s="105">
        <f t="shared" si="30"/>
        <v>39692</v>
      </c>
      <c r="E103" s="100">
        <v>6239</v>
      </c>
      <c r="F103" s="100"/>
      <c r="G103" s="100"/>
      <c r="H103" s="100">
        <v>1710</v>
      </c>
      <c r="I103" s="100"/>
      <c r="J103" s="100"/>
      <c r="K103" s="100">
        <v>7949</v>
      </c>
      <c r="L103" s="271"/>
      <c r="M103" s="272"/>
      <c r="N103" s="275">
        <v>9131</v>
      </c>
      <c r="O103" s="271"/>
      <c r="P103" s="176">
        <v>45747</v>
      </c>
      <c r="Q103" s="150" t="e">
        <f t="shared" si="18"/>
        <v>#N/A</v>
      </c>
      <c r="R103" s="109">
        <f t="shared" si="19"/>
        <v>8337.7843052639564</v>
      </c>
      <c r="S103" s="109" t="e">
        <f t="shared" si="20"/>
        <v>#N/A</v>
      </c>
      <c r="T103" s="109" t="e">
        <f t="shared" si="21"/>
        <v>#N/A</v>
      </c>
      <c r="U103" s="109">
        <f t="shared" si="22"/>
        <v>3719.5026429426603</v>
      </c>
      <c r="V103" s="109" t="e">
        <f t="shared" si="23"/>
        <v>#N/A</v>
      </c>
      <c r="W103" s="109" t="e">
        <f t="shared" si="24"/>
        <v>#N/A</v>
      </c>
      <c r="X103" s="109">
        <f t="shared" si="25"/>
        <v>12057.286948206616</v>
      </c>
      <c r="Y103" s="151" t="e">
        <f t="shared" si="26"/>
        <v>#N/A</v>
      </c>
      <c r="Z103" s="274" t="e">
        <f t="shared" si="27"/>
        <v>#N/A</v>
      </c>
      <c r="AA103" s="152">
        <v>9620.4871027186418</v>
      </c>
      <c r="AB103" s="107">
        <v>1532.5327150224925</v>
      </c>
      <c r="AC103" s="107">
        <v>1843.627521333769</v>
      </c>
      <c r="AD103" s="706">
        <v>1672.5286265381646</v>
      </c>
    </row>
    <row r="104" spans="1:30">
      <c r="A104" s="102">
        <v>39721</v>
      </c>
      <c r="B104" s="103">
        <f t="shared" si="28"/>
        <v>3</v>
      </c>
      <c r="C104" s="104" t="str">
        <f t="shared" si="29"/>
        <v>Sep2008</v>
      </c>
      <c r="D104" s="105">
        <f t="shared" si="30"/>
        <v>39692</v>
      </c>
      <c r="E104" s="100">
        <v>6200</v>
      </c>
      <c r="F104" s="100"/>
      <c r="G104" s="100"/>
      <c r="H104" s="100">
        <v>1817</v>
      </c>
      <c r="I104" s="100"/>
      <c r="J104" s="100"/>
      <c r="K104" s="100">
        <v>8017</v>
      </c>
      <c r="L104" s="271"/>
      <c r="M104" s="272"/>
      <c r="N104" s="275">
        <v>9131</v>
      </c>
      <c r="O104" s="271"/>
      <c r="P104" s="397">
        <v>45838</v>
      </c>
      <c r="Q104" s="150" t="e">
        <f t="shared" si="18"/>
        <v>#N/A</v>
      </c>
      <c r="R104" s="109">
        <f t="shared" si="19"/>
        <v>8456.2350846443333</v>
      </c>
      <c r="S104" s="109" t="e">
        <f t="shared" si="20"/>
        <v>#N/A</v>
      </c>
      <c r="T104" s="109" t="e">
        <f t="shared" si="21"/>
        <v>#N/A</v>
      </c>
      <c r="U104" s="109">
        <f t="shared" si="22"/>
        <v>3666.3315036790077</v>
      </c>
      <c r="V104" s="109" t="e">
        <f t="shared" si="23"/>
        <v>#N/A</v>
      </c>
      <c r="W104" s="109" t="e">
        <f t="shared" si="24"/>
        <v>#N/A</v>
      </c>
      <c r="X104" s="109">
        <f t="shared" si="25"/>
        <v>12122.566588323341</v>
      </c>
      <c r="Y104" s="151" t="e">
        <f t="shared" si="26"/>
        <v>#N/A</v>
      </c>
      <c r="Z104" s="274" t="e">
        <f t="shared" si="27"/>
        <v>#N/A</v>
      </c>
      <c r="AA104" s="152">
        <v>9580.8410210965667</v>
      </c>
      <c r="AB104" s="107">
        <v>1571.6206091388685</v>
      </c>
      <c r="AC104" s="107">
        <v>1885.1891441353237</v>
      </c>
      <c r="AD104" s="706">
        <v>1713.2931400107664</v>
      </c>
    </row>
    <row r="105" spans="1:30">
      <c r="A105" s="95">
        <v>39752</v>
      </c>
      <c r="B105" s="103">
        <f t="shared" si="28"/>
        <v>4</v>
      </c>
      <c r="C105" s="104" t="str">
        <f t="shared" si="29"/>
        <v>dec2008</v>
      </c>
      <c r="D105" s="105">
        <f t="shared" si="30"/>
        <v>39783</v>
      </c>
      <c r="E105" s="100">
        <v>6120</v>
      </c>
      <c r="F105" s="100"/>
      <c r="G105" s="100"/>
      <c r="H105" s="100">
        <v>1826</v>
      </c>
      <c r="I105" s="100"/>
      <c r="J105" s="100"/>
      <c r="K105" s="100">
        <v>7946</v>
      </c>
      <c r="L105" s="271"/>
      <c r="M105" s="272"/>
      <c r="N105" s="275">
        <v>9131</v>
      </c>
      <c r="O105" s="271"/>
      <c r="P105" s="397">
        <v>45901</v>
      </c>
      <c r="Q105" s="150" t="e">
        <f t="shared" si="18"/>
        <v>#N/A</v>
      </c>
      <c r="R105" s="109">
        <f t="shared" si="19"/>
        <v>8544.6906410466472</v>
      </c>
      <c r="S105" s="109" t="e">
        <f t="shared" si="20"/>
        <v>#N/A</v>
      </c>
      <c r="T105" s="109" t="e">
        <f t="shared" si="21"/>
        <v>#N/A</v>
      </c>
      <c r="U105" s="109">
        <f t="shared" si="22"/>
        <v>3644.0777343414493</v>
      </c>
      <c r="V105" s="109" t="e">
        <f t="shared" si="23"/>
        <v>#N/A</v>
      </c>
      <c r="W105" s="109" t="e">
        <f t="shared" si="24"/>
        <v>#N/A</v>
      </c>
      <c r="X105" s="109">
        <f t="shared" si="25"/>
        <v>12188.768375388096</v>
      </c>
      <c r="Y105" s="151" t="e">
        <f t="shared" si="26"/>
        <v>#N/A</v>
      </c>
      <c r="Z105" s="274" t="e">
        <f t="shared" si="27"/>
        <v>#N/A</v>
      </c>
      <c r="AA105" s="107">
        <v>9538.6821863749101</v>
      </c>
      <c r="AB105" s="107">
        <v>1611.722497924342</v>
      </c>
      <c r="AC105" s="107">
        <v>1918.5919509278228</v>
      </c>
      <c r="AD105" s="706">
        <v>1770.6784109453615</v>
      </c>
    </row>
    <row r="106" spans="1:30">
      <c r="A106" s="102">
        <v>39782</v>
      </c>
      <c r="B106" s="103">
        <f t="shared" si="28"/>
        <v>4</v>
      </c>
      <c r="C106" s="104" t="str">
        <f t="shared" si="29"/>
        <v>dec2008</v>
      </c>
      <c r="D106" s="105">
        <f t="shared" si="30"/>
        <v>39783</v>
      </c>
      <c r="E106" s="100">
        <v>6180</v>
      </c>
      <c r="F106" s="100"/>
      <c r="G106" s="100"/>
      <c r="H106" s="100">
        <v>1755</v>
      </c>
      <c r="I106" s="100"/>
      <c r="J106" s="100"/>
      <c r="K106" s="100">
        <v>7935</v>
      </c>
      <c r="L106" s="271"/>
      <c r="M106" s="272"/>
      <c r="N106" s="275">
        <v>9131</v>
      </c>
      <c r="O106" s="271"/>
      <c r="P106" s="354">
        <v>45992</v>
      </c>
      <c r="Q106" s="150" t="e">
        <f t="shared" si="18"/>
        <v>#N/A</v>
      </c>
      <c r="R106" s="109">
        <f t="shared" si="19"/>
        <v>8289.6870487840006</v>
      </c>
      <c r="S106" s="109" t="e">
        <f t="shared" si="20"/>
        <v>#N/A</v>
      </c>
      <c r="T106" s="109" t="e">
        <f t="shared" si="21"/>
        <v>#N/A</v>
      </c>
      <c r="U106" s="109">
        <f t="shared" si="22"/>
        <v>3705.1860004093469</v>
      </c>
      <c r="V106" s="109" t="e">
        <f t="shared" si="23"/>
        <v>#N/A</v>
      </c>
      <c r="W106" s="109" t="e">
        <f t="shared" si="24"/>
        <v>#N/A</v>
      </c>
      <c r="X106" s="109">
        <f t="shared" si="25"/>
        <v>11994.873049193347</v>
      </c>
      <c r="Y106" s="151" t="e">
        <f t="shared" si="26"/>
        <v>#N/A</v>
      </c>
      <c r="Z106" s="274" t="e">
        <f t="shared" si="27"/>
        <v>#N/A</v>
      </c>
      <c r="AA106" s="86">
        <v>9496.5233516532535</v>
      </c>
      <c r="AB106" s="86">
        <v>1651.8243867098154</v>
      </c>
      <c r="AC106" s="86">
        <v>1951.994757720322</v>
      </c>
      <c r="AD106" s="706">
        <v>1828.0636818799567</v>
      </c>
    </row>
    <row r="107" spans="1:30">
      <c r="A107" s="95">
        <v>39813</v>
      </c>
      <c r="B107" s="103">
        <f t="shared" si="28"/>
        <v>4</v>
      </c>
      <c r="C107" s="104" t="str">
        <f t="shared" si="29"/>
        <v>dec2008</v>
      </c>
      <c r="D107" s="105">
        <f t="shared" si="30"/>
        <v>39783</v>
      </c>
      <c r="E107" s="100">
        <v>6196</v>
      </c>
      <c r="F107" s="100"/>
      <c r="G107" s="100"/>
      <c r="H107" s="100">
        <v>1623</v>
      </c>
      <c r="I107" s="100"/>
      <c r="J107" s="100"/>
      <c r="K107" s="100">
        <v>7819</v>
      </c>
      <c r="L107" s="271"/>
      <c r="M107" s="272"/>
      <c r="N107" s="275">
        <v>9131</v>
      </c>
      <c r="O107" s="271"/>
      <c r="P107" s="354">
        <v>46082</v>
      </c>
      <c r="Q107" s="150" t="e">
        <f t="shared" si="18"/>
        <v>#N/A</v>
      </c>
      <c r="R107" s="109">
        <f t="shared" si="19"/>
        <v>8358.6762879262897</v>
      </c>
      <c r="S107" s="109" t="e">
        <f t="shared" si="20"/>
        <v>#N/A</v>
      </c>
      <c r="T107" s="109" t="e">
        <f t="shared" si="21"/>
        <v>#N/A</v>
      </c>
      <c r="U107" s="109">
        <f t="shared" si="22"/>
        <v>3768.410206199389</v>
      </c>
      <c r="V107" s="109" t="e">
        <f t="shared" si="23"/>
        <v>#N/A</v>
      </c>
      <c r="W107" s="109" t="e">
        <f t="shared" si="24"/>
        <v>#N/A</v>
      </c>
      <c r="X107" s="109">
        <f t="shared" si="25"/>
        <v>12127.086494125679</v>
      </c>
      <c r="Y107" s="151" t="e">
        <f t="shared" si="26"/>
        <v>#N/A</v>
      </c>
      <c r="Z107" s="274" t="e">
        <f t="shared" si="27"/>
        <v>#N/A</v>
      </c>
      <c r="AA107" s="86">
        <v>9454.3645169315969</v>
      </c>
      <c r="AB107" s="86">
        <v>1691.9262754952888</v>
      </c>
      <c r="AC107" s="86">
        <v>1985.3975645128212</v>
      </c>
      <c r="AD107" s="706">
        <v>1885.4489528145518</v>
      </c>
    </row>
    <row r="108" spans="1:30" ht="13.5" thickBot="1">
      <c r="A108" s="102">
        <v>39844</v>
      </c>
      <c r="B108" s="103">
        <f t="shared" si="28"/>
        <v>1</v>
      </c>
      <c r="C108" s="104" t="str">
        <f t="shared" si="29"/>
        <v>Mar2009</v>
      </c>
      <c r="D108" s="105">
        <f t="shared" si="30"/>
        <v>39873</v>
      </c>
      <c r="E108" s="100">
        <v>6116</v>
      </c>
      <c r="F108" s="100"/>
      <c r="G108" s="100"/>
      <c r="H108" s="100">
        <v>1950</v>
      </c>
      <c r="I108" s="100"/>
      <c r="J108" s="100"/>
      <c r="K108" s="100">
        <v>8066</v>
      </c>
      <c r="L108" s="271"/>
      <c r="M108" s="272"/>
      <c r="N108" s="275">
        <v>9131</v>
      </c>
      <c r="O108" s="271"/>
      <c r="P108" s="239">
        <v>46174</v>
      </c>
      <c r="Q108" s="302" t="e">
        <f t="shared" si="18"/>
        <v>#N/A</v>
      </c>
      <c r="R108" s="157">
        <f t="shared" si="19"/>
        <v>8457.5772780125644</v>
      </c>
      <c r="S108" s="157" t="e">
        <f t="shared" si="20"/>
        <v>#N/A</v>
      </c>
      <c r="T108" s="157" t="e">
        <f t="shared" si="21"/>
        <v>#N/A</v>
      </c>
      <c r="U108" s="157">
        <f t="shared" si="22"/>
        <v>3714.4049349442912</v>
      </c>
      <c r="V108" s="157" t="e">
        <f t="shared" si="23"/>
        <v>#N/A</v>
      </c>
      <c r="W108" s="157" t="e">
        <f t="shared" si="24"/>
        <v>#N/A</v>
      </c>
      <c r="X108" s="157">
        <f t="shared" si="25"/>
        <v>12171.982212956857</v>
      </c>
      <c r="Y108" s="158" t="e">
        <f t="shared" si="26"/>
        <v>#N/A</v>
      </c>
      <c r="Z108" s="721" t="e">
        <f t="shared" si="27"/>
        <v>#N/A</v>
      </c>
      <c r="AA108" s="752">
        <v>9412.2056822099421</v>
      </c>
      <c r="AB108" s="753">
        <v>1732.0281642807622</v>
      </c>
      <c r="AC108" s="753">
        <v>2018.8003713053204</v>
      </c>
      <c r="AD108" s="754">
        <v>1942.834223749147</v>
      </c>
    </row>
    <row r="109" spans="1:30">
      <c r="A109" s="95">
        <v>39872</v>
      </c>
      <c r="B109" s="103">
        <f t="shared" si="28"/>
        <v>1</v>
      </c>
      <c r="C109" s="104" t="str">
        <f t="shared" si="29"/>
        <v>Mar2009</v>
      </c>
      <c r="D109" s="105">
        <f t="shared" si="30"/>
        <v>39873</v>
      </c>
      <c r="E109" s="100">
        <v>6240</v>
      </c>
      <c r="F109" s="100"/>
      <c r="G109" s="100"/>
      <c r="H109" s="100">
        <v>1972</v>
      </c>
      <c r="I109" s="100"/>
      <c r="J109" s="100"/>
      <c r="K109" s="100">
        <v>8212</v>
      </c>
      <c r="L109" s="271"/>
      <c r="M109" s="272"/>
      <c r="N109" s="275">
        <v>9131</v>
      </c>
      <c r="O109" s="271"/>
      <c r="Q109" s="543"/>
      <c r="R109" s="543"/>
      <c r="S109" s="543"/>
      <c r="T109" s="543"/>
      <c r="U109" s="543"/>
      <c r="V109" s="543"/>
      <c r="W109" s="543"/>
      <c r="X109" s="543"/>
    </row>
    <row r="110" spans="1:30">
      <c r="A110" s="102">
        <v>39903</v>
      </c>
      <c r="B110" s="103">
        <f t="shared" si="28"/>
        <v>1</v>
      </c>
      <c r="C110" s="104" t="str">
        <f t="shared" si="29"/>
        <v>Mar2009</v>
      </c>
      <c r="D110" s="105">
        <f t="shared" si="30"/>
        <v>39873</v>
      </c>
      <c r="E110" s="100">
        <v>6340</v>
      </c>
      <c r="F110" s="100"/>
      <c r="G110" s="100"/>
      <c r="H110" s="100">
        <v>1951</v>
      </c>
      <c r="I110" s="100"/>
      <c r="J110" s="100"/>
      <c r="K110" s="100">
        <v>8291</v>
      </c>
      <c r="L110" s="271"/>
      <c r="M110" s="272"/>
      <c r="N110" s="275">
        <v>9131</v>
      </c>
      <c r="O110" s="271"/>
    </row>
    <row r="111" spans="1:30">
      <c r="A111" s="95">
        <v>39933</v>
      </c>
      <c r="B111" s="103">
        <f t="shared" si="28"/>
        <v>2</v>
      </c>
      <c r="C111" s="104" t="str">
        <f t="shared" si="29"/>
        <v>June2009</v>
      </c>
      <c r="D111" s="105">
        <f t="shared" si="30"/>
        <v>39965</v>
      </c>
      <c r="E111" s="100">
        <v>6367</v>
      </c>
      <c r="F111" s="100"/>
      <c r="G111" s="100"/>
      <c r="H111" s="100">
        <v>1882</v>
      </c>
      <c r="I111" s="100"/>
      <c r="J111" s="100"/>
      <c r="K111" s="100">
        <v>8249</v>
      </c>
      <c r="L111" s="271"/>
      <c r="M111" s="272"/>
      <c r="N111" s="275">
        <v>9131</v>
      </c>
      <c r="O111" s="271"/>
    </row>
    <row r="112" spans="1:30">
      <c r="A112" s="102">
        <v>39964</v>
      </c>
      <c r="B112" s="103">
        <f t="shared" si="28"/>
        <v>2</v>
      </c>
      <c r="C112" s="104" t="str">
        <f t="shared" si="29"/>
        <v>June2009</v>
      </c>
      <c r="D112" s="105">
        <f t="shared" si="30"/>
        <v>39965</v>
      </c>
      <c r="E112" s="100">
        <v>6462</v>
      </c>
      <c r="F112" s="100"/>
      <c r="G112" s="100"/>
      <c r="H112" s="100">
        <v>1853</v>
      </c>
      <c r="I112" s="100"/>
      <c r="J112" s="100"/>
      <c r="K112" s="100">
        <v>8315</v>
      </c>
      <c r="L112" s="271"/>
      <c r="M112" s="272"/>
      <c r="N112" s="275">
        <v>9131</v>
      </c>
      <c r="O112" s="271"/>
    </row>
    <row r="113" spans="1:15">
      <c r="A113" s="95">
        <v>39994</v>
      </c>
      <c r="B113" s="103">
        <f t="shared" si="28"/>
        <v>2</v>
      </c>
      <c r="C113" s="104" t="str">
        <f t="shared" si="29"/>
        <v>June2009</v>
      </c>
      <c r="D113" s="105">
        <f t="shared" si="30"/>
        <v>39965</v>
      </c>
      <c r="E113" s="100">
        <v>6459</v>
      </c>
      <c r="F113" s="100"/>
      <c r="G113" s="100"/>
      <c r="H113" s="100">
        <v>1914</v>
      </c>
      <c r="I113" s="100"/>
      <c r="J113" s="100"/>
      <c r="K113" s="100">
        <v>8373</v>
      </c>
      <c r="L113" s="271"/>
      <c r="M113" s="272"/>
      <c r="N113" s="275">
        <v>9131</v>
      </c>
      <c r="O113" s="271"/>
    </row>
    <row r="114" spans="1:15">
      <c r="A114" s="102">
        <v>40025</v>
      </c>
      <c r="B114" s="103">
        <f t="shared" si="28"/>
        <v>3</v>
      </c>
      <c r="C114" s="104" t="str">
        <f t="shared" si="29"/>
        <v>Sep2009</v>
      </c>
      <c r="D114" s="105">
        <f t="shared" si="30"/>
        <v>40057</v>
      </c>
      <c r="E114" s="100">
        <v>6569</v>
      </c>
      <c r="F114" s="100"/>
      <c r="G114" s="100"/>
      <c r="H114" s="100">
        <v>1787</v>
      </c>
      <c r="I114" s="100"/>
      <c r="J114" s="100"/>
      <c r="K114" s="100">
        <v>8356</v>
      </c>
      <c r="L114" s="271"/>
      <c r="M114" s="272"/>
      <c r="N114" s="275">
        <v>9131</v>
      </c>
      <c r="O114" s="271"/>
    </row>
    <row r="115" spans="1:15">
      <c r="A115" s="95">
        <v>40056</v>
      </c>
      <c r="B115" s="103">
        <f t="shared" si="28"/>
        <v>3</v>
      </c>
      <c r="C115" s="104" t="str">
        <f t="shared" si="29"/>
        <v>Sep2009</v>
      </c>
      <c r="D115" s="105">
        <f t="shared" si="30"/>
        <v>40057</v>
      </c>
      <c r="E115" s="100">
        <v>6622</v>
      </c>
      <c r="F115" s="100"/>
      <c r="G115" s="100"/>
      <c r="H115" s="100">
        <v>1857</v>
      </c>
      <c r="I115" s="100"/>
      <c r="J115" s="100"/>
      <c r="K115" s="100">
        <v>8479</v>
      </c>
      <c r="L115" s="271"/>
      <c r="M115" s="272"/>
      <c r="N115" s="275">
        <v>9131</v>
      </c>
      <c r="O115" s="271"/>
    </row>
    <row r="116" spans="1:15">
      <c r="A116" s="102">
        <v>40086</v>
      </c>
      <c r="B116" s="103">
        <f t="shared" si="28"/>
        <v>3</v>
      </c>
      <c r="C116" s="104" t="str">
        <f t="shared" si="29"/>
        <v>Sep2009</v>
      </c>
      <c r="D116" s="105">
        <f t="shared" si="30"/>
        <v>40057</v>
      </c>
      <c r="E116" s="100">
        <v>6619</v>
      </c>
      <c r="F116" s="100"/>
      <c r="G116" s="100"/>
      <c r="H116" s="100">
        <v>1891</v>
      </c>
      <c r="I116" s="100"/>
      <c r="J116" s="100"/>
      <c r="K116" s="100">
        <v>8510</v>
      </c>
      <c r="L116" s="271"/>
      <c r="M116" s="272"/>
      <c r="N116" s="275">
        <v>9131</v>
      </c>
      <c r="O116" s="271"/>
    </row>
    <row r="117" spans="1:15">
      <c r="A117" s="95">
        <v>40117</v>
      </c>
      <c r="B117" s="103">
        <f t="shared" si="28"/>
        <v>4</v>
      </c>
      <c r="C117" s="104" t="str">
        <f t="shared" si="29"/>
        <v>dec2009</v>
      </c>
      <c r="D117" s="105">
        <f t="shared" si="30"/>
        <v>40148</v>
      </c>
      <c r="E117" s="100">
        <v>6612</v>
      </c>
      <c r="F117" s="100"/>
      <c r="G117" s="100"/>
      <c r="H117" s="100">
        <v>1863</v>
      </c>
      <c r="I117" s="100"/>
      <c r="J117" s="100"/>
      <c r="K117" s="100">
        <v>8475</v>
      </c>
      <c r="L117" s="271"/>
      <c r="M117" s="272"/>
      <c r="N117" s="275">
        <v>9131</v>
      </c>
      <c r="O117" s="271"/>
    </row>
    <row r="118" spans="1:15">
      <c r="A118" s="102">
        <v>40147</v>
      </c>
      <c r="B118" s="103">
        <f t="shared" si="28"/>
        <v>4</v>
      </c>
      <c r="C118" s="104" t="str">
        <f t="shared" si="29"/>
        <v>dec2009</v>
      </c>
      <c r="D118" s="105">
        <f t="shared" si="30"/>
        <v>40148</v>
      </c>
      <c r="E118" s="100">
        <v>6661</v>
      </c>
      <c r="F118" s="100"/>
      <c r="G118" s="100"/>
      <c r="H118" s="100">
        <v>1829</v>
      </c>
      <c r="I118" s="100"/>
      <c r="J118" s="100"/>
      <c r="K118" s="100">
        <v>8490</v>
      </c>
      <c r="L118" s="271"/>
      <c r="M118" s="272"/>
      <c r="N118" s="275">
        <v>9131</v>
      </c>
      <c r="O118" s="271"/>
    </row>
    <row r="119" spans="1:15">
      <c r="A119" s="95">
        <v>40178</v>
      </c>
      <c r="B119" s="103">
        <f t="shared" si="28"/>
        <v>4</v>
      </c>
      <c r="C119" s="104" t="str">
        <f t="shared" si="29"/>
        <v>dec2009</v>
      </c>
      <c r="D119" s="105">
        <f t="shared" si="30"/>
        <v>40148</v>
      </c>
      <c r="E119" s="100">
        <v>6534</v>
      </c>
      <c r="F119" s="100"/>
      <c r="G119" s="100"/>
      <c r="H119" s="100">
        <v>1701</v>
      </c>
      <c r="I119" s="100"/>
      <c r="J119" s="100"/>
      <c r="K119" s="100">
        <v>8235</v>
      </c>
      <c r="L119" s="271"/>
      <c r="M119" s="272"/>
      <c r="N119" s="275">
        <v>9131</v>
      </c>
      <c r="O119" s="271"/>
    </row>
    <row r="120" spans="1:15">
      <c r="A120" s="102">
        <v>40209</v>
      </c>
      <c r="B120" s="103">
        <f t="shared" si="28"/>
        <v>1</v>
      </c>
      <c r="C120" s="104" t="str">
        <f t="shared" si="29"/>
        <v>Mar2010</v>
      </c>
      <c r="D120" s="105">
        <f t="shared" si="30"/>
        <v>40238</v>
      </c>
      <c r="E120" s="100">
        <v>6358</v>
      </c>
      <c r="F120" s="100"/>
      <c r="G120" s="100"/>
      <c r="H120" s="100">
        <v>1952</v>
      </c>
      <c r="I120" s="100"/>
      <c r="J120" s="100"/>
      <c r="K120" s="100">
        <v>8310</v>
      </c>
      <c r="L120" s="271"/>
      <c r="M120" s="272"/>
      <c r="N120" s="275">
        <v>9131</v>
      </c>
      <c r="O120" s="271"/>
    </row>
    <row r="121" spans="1:15">
      <c r="A121" s="95">
        <v>40237</v>
      </c>
      <c r="B121" s="103">
        <f t="shared" si="28"/>
        <v>1</v>
      </c>
      <c r="C121" s="104" t="str">
        <f t="shared" si="29"/>
        <v>Mar2010</v>
      </c>
      <c r="D121" s="105">
        <f t="shared" si="30"/>
        <v>40238</v>
      </c>
      <c r="E121" s="100">
        <v>6503</v>
      </c>
      <c r="F121" s="100"/>
      <c r="G121" s="100"/>
      <c r="H121" s="100">
        <v>1952</v>
      </c>
      <c r="I121" s="100"/>
      <c r="J121" s="100"/>
      <c r="K121" s="100">
        <v>8455</v>
      </c>
      <c r="L121" s="271"/>
      <c r="M121" s="272"/>
      <c r="N121" s="275">
        <v>9131</v>
      </c>
      <c r="O121" s="271"/>
    </row>
    <row r="122" spans="1:15">
      <c r="A122" s="102">
        <v>40268</v>
      </c>
      <c r="B122" s="103">
        <f t="shared" si="28"/>
        <v>1</v>
      </c>
      <c r="C122" s="104" t="str">
        <f t="shared" si="29"/>
        <v>Mar2010</v>
      </c>
      <c r="D122" s="105">
        <f t="shared" si="30"/>
        <v>40238</v>
      </c>
      <c r="E122" s="100">
        <v>6622</v>
      </c>
      <c r="F122" s="100"/>
      <c r="G122" s="100"/>
      <c r="H122" s="100">
        <v>1920</v>
      </c>
      <c r="I122" s="100"/>
      <c r="J122" s="100"/>
      <c r="K122" s="100">
        <v>8542</v>
      </c>
      <c r="L122" s="271"/>
      <c r="M122" s="272"/>
      <c r="N122" s="275">
        <v>9363</v>
      </c>
      <c r="O122" s="271"/>
    </row>
    <row r="123" spans="1:15">
      <c r="A123" s="95">
        <v>40298</v>
      </c>
      <c r="B123" s="103">
        <f t="shared" si="28"/>
        <v>2</v>
      </c>
      <c r="C123" s="104" t="str">
        <f t="shared" si="29"/>
        <v>June2010</v>
      </c>
      <c r="D123" s="105">
        <f t="shared" si="30"/>
        <v>40330</v>
      </c>
      <c r="E123" s="100">
        <v>6603</v>
      </c>
      <c r="F123" s="100"/>
      <c r="G123" s="100"/>
      <c r="H123" s="100">
        <v>1926</v>
      </c>
      <c r="I123" s="100"/>
      <c r="J123" s="100"/>
      <c r="K123" s="100">
        <v>8529</v>
      </c>
      <c r="L123" s="271"/>
      <c r="M123" s="272"/>
      <c r="N123" s="275">
        <v>9460</v>
      </c>
      <c r="O123" s="271"/>
    </row>
    <row r="124" spans="1:15">
      <c r="A124" s="102">
        <v>40329</v>
      </c>
      <c r="B124" s="103">
        <f t="shared" si="28"/>
        <v>2</v>
      </c>
      <c r="C124" s="104" t="str">
        <f t="shared" si="29"/>
        <v>June2010</v>
      </c>
      <c r="D124" s="105">
        <f t="shared" si="30"/>
        <v>40330</v>
      </c>
      <c r="E124" s="100">
        <v>6806</v>
      </c>
      <c r="F124" s="100"/>
      <c r="G124" s="100"/>
      <c r="H124" s="100">
        <v>1900</v>
      </c>
      <c r="I124" s="100"/>
      <c r="J124" s="100"/>
      <c r="K124" s="100">
        <v>8706</v>
      </c>
      <c r="L124" s="271"/>
      <c r="M124" s="272"/>
      <c r="N124" s="275">
        <v>9563</v>
      </c>
      <c r="O124" s="271"/>
    </row>
    <row r="125" spans="1:15">
      <c r="A125" s="95">
        <v>40359</v>
      </c>
      <c r="B125" s="103">
        <f t="shared" si="28"/>
        <v>2</v>
      </c>
      <c r="C125" s="104" t="str">
        <f t="shared" si="29"/>
        <v>June2010</v>
      </c>
      <c r="D125" s="105">
        <f t="shared" si="30"/>
        <v>40330</v>
      </c>
      <c r="E125" s="100">
        <v>6832</v>
      </c>
      <c r="F125" s="100"/>
      <c r="G125" s="100"/>
      <c r="H125" s="100">
        <v>1921</v>
      </c>
      <c r="I125" s="100"/>
      <c r="J125" s="100"/>
      <c r="K125" s="100">
        <v>8753</v>
      </c>
      <c r="L125" s="271"/>
      <c r="M125" s="272"/>
      <c r="N125" s="275">
        <v>9623</v>
      </c>
      <c r="O125" s="271"/>
    </row>
    <row r="126" spans="1:15">
      <c r="A126" s="102">
        <v>40390</v>
      </c>
      <c r="B126" s="103">
        <f t="shared" si="28"/>
        <v>3</v>
      </c>
      <c r="C126" s="104" t="str">
        <f t="shared" si="29"/>
        <v>Sep2010</v>
      </c>
      <c r="D126" s="105">
        <f t="shared" si="30"/>
        <v>40422</v>
      </c>
      <c r="E126" s="100">
        <v>6890</v>
      </c>
      <c r="F126" s="100"/>
      <c r="G126" s="100"/>
      <c r="H126" s="100">
        <v>1912</v>
      </c>
      <c r="I126" s="100"/>
      <c r="J126" s="100"/>
      <c r="K126" s="100">
        <v>8802</v>
      </c>
      <c r="L126" s="271"/>
      <c r="M126" s="272"/>
      <c r="N126" s="275">
        <v>9623</v>
      </c>
      <c r="O126" s="271"/>
    </row>
    <row r="127" spans="1:15">
      <c r="A127" s="95">
        <v>40421</v>
      </c>
      <c r="B127" s="103">
        <f t="shared" si="28"/>
        <v>3</v>
      </c>
      <c r="C127" s="104" t="str">
        <f t="shared" si="29"/>
        <v>Sep2010</v>
      </c>
      <c r="D127" s="105">
        <f t="shared" si="30"/>
        <v>40422</v>
      </c>
      <c r="E127" s="100">
        <v>6964</v>
      </c>
      <c r="F127" s="100"/>
      <c r="G127" s="100"/>
      <c r="H127" s="100">
        <v>1835</v>
      </c>
      <c r="I127" s="100"/>
      <c r="J127" s="100"/>
      <c r="K127" s="100">
        <v>8799</v>
      </c>
      <c r="L127" s="271"/>
      <c r="M127" s="272"/>
      <c r="N127" s="275">
        <v>9837</v>
      </c>
      <c r="O127" s="271"/>
    </row>
    <row r="128" spans="1:15">
      <c r="A128" s="102">
        <v>40451</v>
      </c>
      <c r="B128" s="103">
        <f t="shared" si="28"/>
        <v>3</v>
      </c>
      <c r="C128" s="104" t="str">
        <f t="shared" si="29"/>
        <v>Sep2010</v>
      </c>
      <c r="D128" s="105">
        <f t="shared" si="30"/>
        <v>40422</v>
      </c>
      <c r="E128" s="100">
        <v>6986</v>
      </c>
      <c r="F128" s="100"/>
      <c r="G128" s="100"/>
      <c r="H128" s="100">
        <v>1825</v>
      </c>
      <c r="I128" s="100"/>
      <c r="J128" s="100"/>
      <c r="K128" s="100">
        <v>8811</v>
      </c>
      <c r="L128" s="271"/>
      <c r="M128" s="272"/>
      <c r="N128" s="275">
        <v>9945</v>
      </c>
      <c r="O128" s="271"/>
    </row>
    <row r="129" spans="1:15">
      <c r="A129" s="95">
        <v>40482</v>
      </c>
      <c r="B129" s="103">
        <f t="shared" si="28"/>
        <v>4</v>
      </c>
      <c r="C129" s="104" t="str">
        <f t="shared" si="29"/>
        <v>dec2010</v>
      </c>
      <c r="D129" s="105">
        <f t="shared" si="30"/>
        <v>40513</v>
      </c>
      <c r="E129" s="100">
        <v>6962</v>
      </c>
      <c r="F129" s="100"/>
      <c r="G129" s="100"/>
      <c r="H129" s="100">
        <v>1883</v>
      </c>
      <c r="I129" s="100"/>
      <c r="J129" s="100"/>
      <c r="K129" s="100">
        <v>8845</v>
      </c>
      <c r="L129" s="271"/>
      <c r="M129" s="272"/>
      <c r="N129" s="275">
        <v>10013</v>
      </c>
      <c r="O129" s="271"/>
    </row>
    <row r="130" spans="1:15">
      <c r="A130" s="102">
        <v>40512</v>
      </c>
      <c r="B130" s="103">
        <f t="shared" si="28"/>
        <v>4</v>
      </c>
      <c r="C130" s="104" t="str">
        <f t="shared" si="29"/>
        <v>dec2010</v>
      </c>
      <c r="D130" s="105">
        <f t="shared" si="30"/>
        <v>40513</v>
      </c>
      <c r="E130" s="100">
        <v>6908</v>
      </c>
      <c r="F130" s="100"/>
      <c r="G130" s="100"/>
      <c r="H130" s="100">
        <v>1860</v>
      </c>
      <c r="I130" s="100"/>
      <c r="J130" s="100"/>
      <c r="K130" s="100">
        <v>8768</v>
      </c>
      <c r="L130" s="271"/>
      <c r="M130" s="272"/>
      <c r="N130" s="275">
        <v>10077</v>
      </c>
      <c r="O130" s="271"/>
    </row>
    <row r="131" spans="1:15">
      <c r="A131" s="95">
        <v>40543</v>
      </c>
      <c r="B131" s="103">
        <f t="shared" si="28"/>
        <v>4</v>
      </c>
      <c r="C131" s="104" t="str">
        <f t="shared" si="29"/>
        <v>dec2010</v>
      </c>
      <c r="D131" s="105">
        <f t="shared" si="30"/>
        <v>40513</v>
      </c>
      <c r="E131" s="100">
        <v>6780</v>
      </c>
      <c r="F131" s="100"/>
      <c r="G131" s="100"/>
      <c r="H131" s="100">
        <v>1743</v>
      </c>
      <c r="I131" s="100"/>
      <c r="J131" s="100"/>
      <c r="K131" s="100">
        <v>8523</v>
      </c>
      <c r="L131" s="271"/>
      <c r="M131" s="272"/>
      <c r="N131" s="275">
        <v>10077</v>
      </c>
      <c r="O131" s="271"/>
    </row>
    <row r="132" spans="1:15">
      <c r="A132" s="102">
        <v>40574</v>
      </c>
      <c r="B132" s="103">
        <f t="shared" si="28"/>
        <v>1</v>
      </c>
      <c r="C132" s="104" t="str">
        <f t="shared" si="29"/>
        <v>Mar2011</v>
      </c>
      <c r="D132" s="105">
        <f t="shared" si="30"/>
        <v>40603</v>
      </c>
      <c r="E132" s="100">
        <v>6694</v>
      </c>
      <c r="F132" s="100"/>
      <c r="G132" s="100"/>
      <c r="H132" s="100">
        <v>2018</v>
      </c>
      <c r="I132" s="100"/>
      <c r="J132" s="100"/>
      <c r="K132" s="100">
        <v>8712</v>
      </c>
      <c r="L132" s="271"/>
      <c r="M132" s="272"/>
      <c r="N132" s="275">
        <v>10077</v>
      </c>
      <c r="O132" s="271"/>
    </row>
    <row r="133" spans="1:15">
      <c r="A133" s="95">
        <v>40602</v>
      </c>
      <c r="B133" s="103">
        <f t="shared" si="28"/>
        <v>1</v>
      </c>
      <c r="C133" s="104" t="str">
        <f t="shared" si="29"/>
        <v>Mar2011</v>
      </c>
      <c r="D133" s="105">
        <f t="shared" si="30"/>
        <v>40603</v>
      </c>
      <c r="E133" s="100">
        <v>6769</v>
      </c>
      <c r="F133" s="100"/>
      <c r="G133" s="100"/>
      <c r="H133" s="100">
        <v>2046</v>
      </c>
      <c r="I133" s="100"/>
      <c r="J133" s="100"/>
      <c r="K133" s="100">
        <v>8815</v>
      </c>
      <c r="L133" s="271"/>
      <c r="M133" s="272"/>
      <c r="N133" s="275">
        <v>10077</v>
      </c>
      <c r="O133" s="271"/>
    </row>
    <row r="134" spans="1:15">
      <c r="A134" s="102">
        <v>40633</v>
      </c>
      <c r="B134" s="103">
        <f t="shared" ref="B134:B197" si="31">MONTH(MONTH(A134)&amp;0)</f>
        <v>1</v>
      </c>
      <c r="C134" s="104" t="str">
        <f t="shared" ref="C134:C197" si="32">IF(B134=4,"dec",IF(B134=1,"Mar", IF(B134=2,"June",IF(B134=3,"Sep",""))))&amp;YEAR(A134)</f>
        <v>Mar2011</v>
      </c>
      <c r="D134" s="105">
        <f t="shared" ref="D134:D197" si="33">DATEVALUE(C134)</f>
        <v>40603</v>
      </c>
      <c r="E134" s="100">
        <v>6801</v>
      </c>
      <c r="F134" s="100"/>
      <c r="G134" s="100"/>
      <c r="H134" s="100">
        <v>1993</v>
      </c>
      <c r="I134" s="100"/>
      <c r="J134" s="100"/>
      <c r="K134" s="100">
        <v>8794</v>
      </c>
      <c r="L134" s="271"/>
      <c r="M134" s="272"/>
      <c r="N134" s="275">
        <v>10077</v>
      </c>
      <c r="O134" s="271"/>
    </row>
    <row r="135" spans="1:15">
      <c r="A135" s="95">
        <v>40663</v>
      </c>
      <c r="B135" s="103">
        <f t="shared" si="31"/>
        <v>2</v>
      </c>
      <c r="C135" s="104" t="str">
        <f t="shared" si="32"/>
        <v>June2011</v>
      </c>
      <c r="D135" s="105">
        <f t="shared" si="33"/>
        <v>40695</v>
      </c>
      <c r="E135" s="100">
        <v>6837</v>
      </c>
      <c r="F135" s="100"/>
      <c r="G135" s="100"/>
      <c r="H135" s="100">
        <v>1945</v>
      </c>
      <c r="I135" s="100"/>
      <c r="J135" s="100"/>
      <c r="K135" s="100">
        <v>8782</v>
      </c>
      <c r="L135" s="271"/>
      <c r="M135" s="272"/>
      <c r="N135" s="275">
        <v>10077</v>
      </c>
      <c r="O135" s="271"/>
    </row>
    <row r="136" spans="1:15">
      <c r="A136" s="102">
        <v>40694</v>
      </c>
      <c r="B136" s="103">
        <f t="shared" si="31"/>
        <v>2</v>
      </c>
      <c r="C136" s="104" t="str">
        <f t="shared" si="32"/>
        <v>June2011</v>
      </c>
      <c r="D136" s="105">
        <f t="shared" si="33"/>
        <v>40695</v>
      </c>
      <c r="E136" s="100">
        <v>6820</v>
      </c>
      <c r="F136" s="100"/>
      <c r="G136" s="100"/>
      <c r="H136" s="100">
        <v>1871</v>
      </c>
      <c r="I136" s="100"/>
      <c r="J136" s="100"/>
      <c r="K136" s="100">
        <v>8691</v>
      </c>
      <c r="L136" s="271"/>
      <c r="M136" s="272"/>
      <c r="N136" s="275">
        <v>10631</v>
      </c>
      <c r="O136" s="271"/>
    </row>
    <row r="137" spans="1:15">
      <c r="A137" s="95">
        <v>40724</v>
      </c>
      <c r="B137" s="103">
        <f t="shared" si="31"/>
        <v>2</v>
      </c>
      <c r="C137" s="104" t="str">
        <f t="shared" si="32"/>
        <v>June2011</v>
      </c>
      <c r="D137" s="105">
        <f t="shared" si="33"/>
        <v>40695</v>
      </c>
      <c r="E137" s="100">
        <v>6841</v>
      </c>
      <c r="F137" s="100"/>
      <c r="G137" s="100"/>
      <c r="H137" s="100">
        <v>1867</v>
      </c>
      <c r="I137" s="100"/>
      <c r="J137" s="100"/>
      <c r="K137" s="100">
        <v>8708</v>
      </c>
      <c r="L137" s="271"/>
      <c r="M137" s="272"/>
      <c r="N137" s="275">
        <v>10697</v>
      </c>
      <c r="O137" s="271"/>
    </row>
    <row r="138" spans="1:15">
      <c r="A138" s="102">
        <v>40755</v>
      </c>
      <c r="B138" s="103">
        <f t="shared" si="31"/>
        <v>3</v>
      </c>
      <c r="C138" s="104" t="str">
        <f t="shared" si="32"/>
        <v>Sep2011</v>
      </c>
      <c r="D138" s="105">
        <f t="shared" si="33"/>
        <v>40787</v>
      </c>
      <c r="E138" s="100">
        <v>6818</v>
      </c>
      <c r="F138" s="100"/>
      <c r="G138" s="100"/>
      <c r="H138" s="100">
        <v>1865</v>
      </c>
      <c r="I138" s="100"/>
      <c r="J138" s="100"/>
      <c r="K138" s="100">
        <v>8683</v>
      </c>
      <c r="L138" s="279"/>
      <c r="M138" s="278"/>
      <c r="N138" s="275">
        <v>10280</v>
      </c>
      <c r="O138" s="279"/>
    </row>
    <row r="139" spans="1:15">
      <c r="A139" s="95">
        <v>40786</v>
      </c>
      <c r="B139" s="103">
        <f t="shared" si="31"/>
        <v>3</v>
      </c>
      <c r="C139" s="104" t="str">
        <f t="shared" si="32"/>
        <v>Sep2011</v>
      </c>
      <c r="D139" s="105">
        <f t="shared" si="33"/>
        <v>40787</v>
      </c>
      <c r="E139" s="100">
        <v>6790</v>
      </c>
      <c r="F139" s="100"/>
      <c r="G139" s="100"/>
      <c r="H139" s="100">
        <v>1854</v>
      </c>
      <c r="I139" s="100"/>
      <c r="J139" s="100"/>
      <c r="K139" s="100">
        <v>8644</v>
      </c>
      <c r="L139" s="279"/>
      <c r="M139" s="278"/>
      <c r="N139" s="275">
        <v>10280</v>
      </c>
      <c r="O139" s="279"/>
    </row>
    <row r="140" spans="1:15">
      <c r="A140" s="102">
        <v>40816</v>
      </c>
      <c r="B140" s="103">
        <f t="shared" si="31"/>
        <v>3</v>
      </c>
      <c r="C140" s="104" t="str">
        <f t="shared" si="32"/>
        <v>Sep2011</v>
      </c>
      <c r="D140" s="105">
        <f t="shared" si="33"/>
        <v>40787</v>
      </c>
      <c r="E140" s="100">
        <v>6770</v>
      </c>
      <c r="F140" s="100"/>
      <c r="G140" s="100"/>
      <c r="H140" s="100">
        <v>1825</v>
      </c>
      <c r="I140" s="100"/>
      <c r="J140" s="100"/>
      <c r="K140" s="100">
        <v>8595</v>
      </c>
      <c r="L140" s="279"/>
      <c r="M140" s="278"/>
      <c r="N140" s="275">
        <v>10280</v>
      </c>
      <c r="O140" s="279"/>
    </row>
    <row r="141" spans="1:15">
      <c r="A141" s="95">
        <v>40847</v>
      </c>
      <c r="B141" s="103">
        <f t="shared" si="31"/>
        <v>4</v>
      </c>
      <c r="C141" s="104" t="str">
        <f t="shared" si="32"/>
        <v>dec2011</v>
      </c>
      <c r="D141" s="105">
        <f t="shared" si="33"/>
        <v>40878</v>
      </c>
      <c r="E141" s="100">
        <v>6731</v>
      </c>
      <c r="F141" s="100"/>
      <c r="G141" s="100"/>
      <c r="H141" s="100">
        <v>1852</v>
      </c>
      <c r="I141" s="100"/>
      <c r="J141" s="100"/>
      <c r="K141" s="100">
        <v>8583</v>
      </c>
      <c r="L141" s="279"/>
      <c r="M141" s="278"/>
      <c r="N141" s="275">
        <v>10280</v>
      </c>
      <c r="O141" s="279"/>
    </row>
    <row r="142" spans="1:15">
      <c r="A142" s="102">
        <v>40877</v>
      </c>
      <c r="B142" s="103">
        <f t="shared" si="31"/>
        <v>4</v>
      </c>
      <c r="C142" s="104" t="str">
        <f t="shared" si="32"/>
        <v>dec2011</v>
      </c>
      <c r="D142" s="105">
        <f t="shared" si="33"/>
        <v>40878</v>
      </c>
      <c r="E142" s="100">
        <v>6770</v>
      </c>
      <c r="F142" s="100"/>
      <c r="G142" s="100"/>
      <c r="H142" s="100">
        <v>1832</v>
      </c>
      <c r="I142" s="100"/>
      <c r="J142" s="100"/>
      <c r="K142" s="100">
        <v>8602</v>
      </c>
      <c r="L142" s="279"/>
      <c r="M142" s="278"/>
      <c r="N142" s="275">
        <v>10280</v>
      </c>
      <c r="O142" s="279"/>
    </row>
    <row r="143" spans="1:15">
      <c r="A143" s="95">
        <v>40908</v>
      </c>
      <c r="B143" s="103">
        <f t="shared" si="31"/>
        <v>4</v>
      </c>
      <c r="C143" s="104" t="str">
        <f t="shared" si="32"/>
        <v>dec2011</v>
      </c>
      <c r="D143" s="105">
        <f t="shared" si="33"/>
        <v>40878</v>
      </c>
      <c r="E143" s="100">
        <v>6654</v>
      </c>
      <c r="F143" s="100"/>
      <c r="G143" s="100"/>
      <c r="H143" s="100">
        <v>1724</v>
      </c>
      <c r="I143" s="100"/>
      <c r="J143" s="100"/>
      <c r="K143" s="100">
        <v>8378</v>
      </c>
      <c r="L143" s="279"/>
      <c r="M143" s="278"/>
      <c r="N143" s="275">
        <v>10280</v>
      </c>
      <c r="O143" s="279"/>
    </row>
    <row r="144" spans="1:15">
      <c r="A144" s="102">
        <v>40939</v>
      </c>
      <c r="B144" s="103">
        <f t="shared" si="31"/>
        <v>1</v>
      </c>
      <c r="C144" s="104" t="str">
        <f t="shared" si="32"/>
        <v>Mar2012</v>
      </c>
      <c r="D144" s="105">
        <f t="shared" si="33"/>
        <v>40969</v>
      </c>
      <c r="E144" s="100">
        <v>6581</v>
      </c>
      <c r="F144" s="100"/>
      <c r="G144" s="100"/>
      <c r="H144" s="100">
        <v>1988</v>
      </c>
      <c r="I144" s="100"/>
      <c r="J144" s="100"/>
      <c r="K144" s="100">
        <v>8569</v>
      </c>
      <c r="L144" s="279"/>
      <c r="M144" s="278"/>
      <c r="N144" s="275">
        <v>10280</v>
      </c>
      <c r="O144" s="279"/>
    </row>
    <row r="145" spans="1:26">
      <c r="A145" s="95">
        <v>40968</v>
      </c>
      <c r="B145" s="103">
        <f t="shared" si="31"/>
        <v>1</v>
      </c>
      <c r="C145" s="104" t="str">
        <f t="shared" si="32"/>
        <v>Mar2012</v>
      </c>
      <c r="D145" s="105">
        <f t="shared" si="33"/>
        <v>40969</v>
      </c>
      <c r="E145" s="100">
        <v>6617</v>
      </c>
      <c r="F145" s="100"/>
      <c r="G145" s="100"/>
      <c r="H145" s="100">
        <v>2025</v>
      </c>
      <c r="I145" s="100"/>
      <c r="J145" s="100"/>
      <c r="K145" s="100">
        <v>8642</v>
      </c>
      <c r="L145" s="279"/>
      <c r="M145" s="278"/>
      <c r="N145" s="275">
        <v>10280</v>
      </c>
      <c r="O145" s="279"/>
    </row>
    <row r="146" spans="1:26" s="110" customFormat="1">
      <c r="A146" s="102">
        <v>40999</v>
      </c>
      <c r="B146" s="103">
        <f t="shared" si="31"/>
        <v>1</v>
      </c>
      <c r="C146" s="104" t="str">
        <f t="shared" si="32"/>
        <v>Mar2012</v>
      </c>
      <c r="D146" s="105">
        <f t="shared" si="33"/>
        <v>40969</v>
      </c>
      <c r="E146" s="100">
        <v>6718</v>
      </c>
      <c r="F146" s="100"/>
      <c r="G146" s="100"/>
      <c r="H146" s="100">
        <v>1972</v>
      </c>
      <c r="I146" s="100"/>
      <c r="J146" s="100"/>
      <c r="K146" s="100">
        <v>8690</v>
      </c>
      <c r="L146" s="279"/>
      <c r="M146" s="278"/>
      <c r="N146" s="275">
        <v>10280</v>
      </c>
      <c r="O146" s="279"/>
      <c r="P146" s="108"/>
      <c r="Q146" s="109"/>
      <c r="R146" s="109"/>
      <c r="S146" s="109"/>
      <c r="T146" s="173"/>
      <c r="U146" s="173"/>
      <c r="V146" s="109"/>
      <c r="W146" s="109"/>
      <c r="X146" s="109"/>
      <c r="Y146" s="109"/>
      <c r="Z146" s="109"/>
    </row>
    <row r="147" spans="1:26" s="110" customFormat="1">
      <c r="A147" s="95">
        <v>41029</v>
      </c>
      <c r="B147" s="103">
        <f t="shared" si="31"/>
        <v>2</v>
      </c>
      <c r="C147" s="104" t="str">
        <f t="shared" si="32"/>
        <v>June2012</v>
      </c>
      <c r="D147" s="105">
        <f t="shared" si="33"/>
        <v>41061</v>
      </c>
      <c r="E147" s="100">
        <v>6608</v>
      </c>
      <c r="F147" s="100"/>
      <c r="G147" s="100"/>
      <c r="H147" s="100">
        <v>2053</v>
      </c>
      <c r="I147" s="100"/>
      <c r="J147" s="100"/>
      <c r="K147" s="100">
        <v>8661</v>
      </c>
      <c r="L147" s="279"/>
      <c r="M147" s="278"/>
      <c r="N147" s="275">
        <v>10280</v>
      </c>
      <c r="O147" s="279"/>
      <c r="P147" s="108"/>
      <c r="Q147" s="109"/>
      <c r="R147" s="109"/>
      <c r="S147" s="109"/>
      <c r="T147" s="173"/>
      <c r="U147" s="173"/>
      <c r="V147" s="109"/>
      <c r="W147" s="109"/>
      <c r="X147" s="109"/>
      <c r="Y147" s="109"/>
      <c r="Z147" s="109"/>
    </row>
    <row r="148" spans="1:26" s="110" customFormat="1">
      <c r="A148" s="102">
        <v>41060</v>
      </c>
      <c r="B148" s="103">
        <f t="shared" si="31"/>
        <v>2</v>
      </c>
      <c r="C148" s="104" t="str">
        <f t="shared" si="32"/>
        <v>June2012</v>
      </c>
      <c r="D148" s="105">
        <f t="shared" si="33"/>
        <v>41061</v>
      </c>
      <c r="E148" s="100">
        <v>6682</v>
      </c>
      <c r="F148" s="100"/>
      <c r="G148" s="100"/>
      <c r="H148" s="100">
        <v>2001</v>
      </c>
      <c r="I148" s="100"/>
      <c r="J148" s="100"/>
      <c r="K148" s="100">
        <v>8683</v>
      </c>
      <c r="L148" s="279"/>
      <c r="M148" s="278"/>
      <c r="N148" s="275">
        <v>10280</v>
      </c>
      <c r="O148" s="279"/>
      <c r="P148" s="108"/>
      <c r="Q148" s="109"/>
      <c r="R148" s="109"/>
      <c r="S148" s="109"/>
      <c r="T148" s="173"/>
      <c r="U148" s="173"/>
      <c r="V148" s="109"/>
      <c r="W148" s="109"/>
      <c r="X148" s="109"/>
      <c r="Y148" s="109"/>
      <c r="Z148" s="109"/>
    </row>
    <row r="149" spans="1:26" s="110" customFormat="1">
      <c r="A149" s="95">
        <v>41090</v>
      </c>
      <c r="B149" s="103">
        <f t="shared" si="31"/>
        <v>2</v>
      </c>
      <c r="C149" s="104" t="str">
        <f t="shared" si="32"/>
        <v>June2012</v>
      </c>
      <c r="D149" s="105">
        <f t="shared" si="33"/>
        <v>41061</v>
      </c>
      <c r="E149" s="100">
        <v>6765</v>
      </c>
      <c r="F149" s="100"/>
      <c r="G149" s="100"/>
      <c r="H149" s="100">
        <v>1914</v>
      </c>
      <c r="I149" s="100"/>
      <c r="J149" s="100"/>
      <c r="K149" s="100">
        <v>8679</v>
      </c>
      <c r="L149" s="279"/>
      <c r="M149" s="278"/>
      <c r="N149" s="275">
        <v>10120</v>
      </c>
      <c r="O149" s="279"/>
      <c r="P149" s="108"/>
      <c r="Q149" s="109"/>
      <c r="R149" s="109"/>
      <c r="S149" s="109"/>
      <c r="T149" s="173"/>
      <c r="U149" s="173"/>
      <c r="V149" s="109"/>
      <c r="W149" s="109"/>
      <c r="X149" s="109"/>
      <c r="Y149" s="109"/>
      <c r="Z149" s="109"/>
    </row>
    <row r="150" spans="1:26" s="110" customFormat="1">
      <c r="A150" s="102">
        <v>41121</v>
      </c>
      <c r="B150" s="103">
        <f t="shared" si="31"/>
        <v>3</v>
      </c>
      <c r="C150" s="104" t="str">
        <f t="shared" si="32"/>
        <v>Sep2012</v>
      </c>
      <c r="D150" s="105">
        <f t="shared" si="33"/>
        <v>41153</v>
      </c>
      <c r="E150" s="100">
        <v>6725</v>
      </c>
      <c r="F150" s="100"/>
      <c r="G150" s="100"/>
      <c r="H150" s="100">
        <v>1888</v>
      </c>
      <c r="I150" s="100"/>
      <c r="J150" s="100"/>
      <c r="K150" s="100">
        <v>8613</v>
      </c>
      <c r="L150" s="279"/>
      <c r="M150" s="278"/>
      <c r="N150" s="275">
        <v>10120</v>
      </c>
      <c r="O150" s="279"/>
      <c r="P150" s="108"/>
      <c r="Q150" s="109"/>
      <c r="R150" s="109"/>
      <c r="S150" s="109"/>
      <c r="T150" s="173"/>
      <c r="U150" s="173"/>
      <c r="V150" s="109"/>
      <c r="W150" s="109"/>
      <c r="X150" s="109"/>
      <c r="Y150" s="109"/>
      <c r="Z150" s="109"/>
    </row>
    <row r="151" spans="1:26" s="110" customFormat="1">
      <c r="A151" s="95">
        <v>41152</v>
      </c>
      <c r="B151" s="103">
        <f t="shared" si="31"/>
        <v>3</v>
      </c>
      <c r="C151" s="104" t="str">
        <f t="shared" si="32"/>
        <v>Sep2012</v>
      </c>
      <c r="D151" s="105">
        <f t="shared" si="33"/>
        <v>41153</v>
      </c>
      <c r="E151" s="100">
        <v>6810</v>
      </c>
      <c r="F151" s="100"/>
      <c r="G151" s="100"/>
      <c r="H151" s="100">
        <v>1816</v>
      </c>
      <c r="I151" s="100"/>
      <c r="J151" s="100"/>
      <c r="K151" s="100">
        <v>8626</v>
      </c>
      <c r="L151" s="279"/>
      <c r="M151" s="278"/>
      <c r="N151" s="275">
        <v>9903</v>
      </c>
      <c r="O151" s="279"/>
      <c r="P151" s="108"/>
      <c r="Q151" s="109"/>
      <c r="R151" s="109"/>
      <c r="S151" s="109"/>
      <c r="T151" s="173"/>
      <c r="U151" s="173"/>
      <c r="V151" s="109"/>
      <c r="W151" s="109"/>
      <c r="X151" s="109"/>
      <c r="Y151" s="109"/>
      <c r="Z151" s="109"/>
    </row>
    <row r="152" spans="1:26" s="110" customFormat="1">
      <c r="A152" s="102">
        <v>41182</v>
      </c>
      <c r="B152" s="103">
        <f t="shared" si="31"/>
        <v>3</v>
      </c>
      <c r="C152" s="104" t="str">
        <f t="shared" si="32"/>
        <v>Sep2012</v>
      </c>
      <c r="D152" s="105">
        <f t="shared" si="33"/>
        <v>41153</v>
      </c>
      <c r="E152" s="100">
        <v>6855</v>
      </c>
      <c r="F152" s="100"/>
      <c r="G152" s="100"/>
      <c r="H152" s="100">
        <v>1807</v>
      </c>
      <c r="I152" s="100"/>
      <c r="J152" s="100"/>
      <c r="K152" s="100">
        <v>8662</v>
      </c>
      <c r="L152" s="279"/>
      <c r="M152" s="278"/>
      <c r="N152" s="275">
        <v>9903</v>
      </c>
      <c r="O152" s="279"/>
      <c r="P152" s="108"/>
      <c r="Q152" s="109"/>
      <c r="R152" s="109"/>
      <c r="S152" s="109"/>
      <c r="T152" s="173"/>
      <c r="U152" s="173"/>
      <c r="V152" s="109"/>
      <c r="W152" s="109"/>
      <c r="X152" s="109"/>
      <c r="Y152" s="109"/>
      <c r="Z152" s="109"/>
    </row>
    <row r="153" spans="1:26" s="110" customFormat="1">
      <c r="A153" s="95">
        <v>41213</v>
      </c>
      <c r="B153" s="103">
        <f t="shared" si="31"/>
        <v>4</v>
      </c>
      <c r="C153" s="104" t="str">
        <f t="shared" si="32"/>
        <v>dec2012</v>
      </c>
      <c r="D153" s="105">
        <f t="shared" si="33"/>
        <v>41244</v>
      </c>
      <c r="E153" s="100">
        <v>6855</v>
      </c>
      <c r="F153" s="100"/>
      <c r="G153" s="100"/>
      <c r="H153" s="100">
        <v>1875</v>
      </c>
      <c r="I153" s="100"/>
      <c r="J153" s="100"/>
      <c r="K153" s="100">
        <v>8730</v>
      </c>
      <c r="L153" s="279"/>
      <c r="M153" s="278"/>
      <c r="N153" s="275">
        <v>9837</v>
      </c>
      <c r="O153" s="279"/>
      <c r="P153" s="108"/>
      <c r="Q153" s="109"/>
      <c r="R153" s="109"/>
      <c r="S153" s="109"/>
      <c r="T153" s="173"/>
      <c r="U153" s="173"/>
      <c r="V153" s="109"/>
      <c r="W153" s="109"/>
      <c r="X153" s="109"/>
      <c r="Y153" s="109"/>
      <c r="Z153" s="109"/>
    </row>
    <row r="154" spans="1:26" s="110" customFormat="1">
      <c r="A154" s="102">
        <v>41243</v>
      </c>
      <c r="B154" s="103">
        <f t="shared" si="31"/>
        <v>4</v>
      </c>
      <c r="C154" s="104" t="str">
        <f t="shared" si="32"/>
        <v>dec2012</v>
      </c>
      <c r="D154" s="105">
        <f t="shared" si="33"/>
        <v>41244</v>
      </c>
      <c r="E154" s="100">
        <v>6880</v>
      </c>
      <c r="F154" s="100"/>
      <c r="G154" s="100"/>
      <c r="H154" s="100">
        <v>1863</v>
      </c>
      <c r="I154" s="100"/>
      <c r="J154" s="100"/>
      <c r="K154" s="100">
        <v>8743</v>
      </c>
      <c r="L154" s="279"/>
      <c r="M154" s="278"/>
      <c r="N154" s="275">
        <v>9657</v>
      </c>
      <c r="O154" s="279"/>
      <c r="P154" s="108"/>
      <c r="Q154" s="109"/>
      <c r="R154" s="109"/>
      <c r="S154" s="109"/>
      <c r="T154" s="173"/>
      <c r="U154" s="173"/>
      <c r="V154" s="109"/>
      <c r="W154" s="109"/>
      <c r="X154" s="109"/>
      <c r="Y154" s="109"/>
      <c r="Z154" s="109"/>
    </row>
    <row r="155" spans="1:26" s="110" customFormat="1">
      <c r="A155" s="95">
        <v>41274</v>
      </c>
      <c r="B155" s="103">
        <f t="shared" si="31"/>
        <v>4</v>
      </c>
      <c r="C155" s="104" t="str">
        <f t="shared" si="32"/>
        <v>dec2012</v>
      </c>
      <c r="D155" s="105">
        <f t="shared" si="33"/>
        <v>41244</v>
      </c>
      <c r="E155" s="100">
        <v>6696</v>
      </c>
      <c r="F155" s="100"/>
      <c r="G155" s="100"/>
      <c r="H155" s="100">
        <v>1774</v>
      </c>
      <c r="I155" s="100"/>
      <c r="J155" s="100"/>
      <c r="K155" s="100">
        <v>8470</v>
      </c>
      <c r="L155" s="279"/>
      <c r="M155" s="278"/>
      <c r="N155" s="275">
        <v>9657</v>
      </c>
      <c r="O155" s="279"/>
      <c r="P155" s="108"/>
      <c r="Q155" s="109"/>
      <c r="R155" s="109"/>
      <c r="S155" s="109"/>
      <c r="T155" s="173"/>
      <c r="U155" s="173"/>
      <c r="V155" s="109"/>
      <c r="W155" s="109"/>
      <c r="X155" s="109"/>
      <c r="Y155" s="109"/>
      <c r="Z155" s="109"/>
    </row>
    <row r="156" spans="1:26" s="110" customFormat="1">
      <c r="A156" s="102">
        <v>41305</v>
      </c>
      <c r="B156" s="103">
        <f t="shared" si="31"/>
        <v>1</v>
      </c>
      <c r="C156" s="104" t="str">
        <f t="shared" si="32"/>
        <v>Mar2013</v>
      </c>
      <c r="D156" s="105">
        <f t="shared" si="33"/>
        <v>41334</v>
      </c>
      <c r="E156" s="100">
        <v>6745</v>
      </c>
      <c r="F156" s="100"/>
      <c r="G156" s="100"/>
      <c r="H156" s="100">
        <v>1926</v>
      </c>
      <c r="I156" s="100"/>
      <c r="J156" s="100"/>
      <c r="K156" s="100">
        <v>8671</v>
      </c>
      <c r="L156" s="279"/>
      <c r="M156" s="278"/>
      <c r="N156" s="275">
        <v>9657</v>
      </c>
      <c r="O156" s="279"/>
      <c r="P156" s="108"/>
      <c r="Q156" s="109"/>
      <c r="R156" s="109"/>
      <c r="S156" s="109"/>
      <c r="T156" s="173"/>
      <c r="U156" s="173"/>
      <c r="V156" s="109"/>
      <c r="W156" s="109"/>
      <c r="X156" s="109"/>
      <c r="Y156" s="109"/>
      <c r="Z156" s="109"/>
    </row>
    <row r="157" spans="1:26" s="110" customFormat="1">
      <c r="A157" s="95">
        <v>41333</v>
      </c>
      <c r="B157" s="103">
        <f t="shared" si="31"/>
        <v>1</v>
      </c>
      <c r="C157" s="104" t="str">
        <f t="shared" si="32"/>
        <v>Mar2013</v>
      </c>
      <c r="D157" s="105">
        <f t="shared" si="33"/>
        <v>41334</v>
      </c>
      <c r="E157" s="100">
        <v>6795</v>
      </c>
      <c r="F157" s="100"/>
      <c r="G157" s="100"/>
      <c r="H157" s="100">
        <v>1897</v>
      </c>
      <c r="I157" s="100"/>
      <c r="J157" s="100"/>
      <c r="K157" s="100">
        <v>8692</v>
      </c>
      <c r="L157" s="279"/>
      <c r="M157" s="278"/>
      <c r="N157" s="275">
        <v>9657</v>
      </c>
      <c r="O157" s="279"/>
      <c r="P157" s="108"/>
      <c r="Q157" s="109"/>
      <c r="R157" s="109"/>
      <c r="S157" s="109"/>
      <c r="T157" s="173"/>
      <c r="U157" s="173"/>
      <c r="V157" s="109"/>
      <c r="W157" s="109"/>
      <c r="X157" s="109"/>
      <c r="Y157" s="109"/>
      <c r="Z157" s="109"/>
    </row>
    <row r="158" spans="1:26" s="110" customFormat="1">
      <c r="A158" s="102">
        <v>41364</v>
      </c>
      <c r="B158" s="103">
        <f t="shared" si="31"/>
        <v>1</v>
      </c>
      <c r="C158" s="104" t="str">
        <f t="shared" si="32"/>
        <v>Mar2013</v>
      </c>
      <c r="D158" s="105">
        <f t="shared" si="33"/>
        <v>41334</v>
      </c>
      <c r="E158" s="100">
        <v>6798</v>
      </c>
      <c r="F158" s="100"/>
      <c r="G158" s="100"/>
      <c r="H158" s="100">
        <v>1895</v>
      </c>
      <c r="I158" s="100"/>
      <c r="J158" s="100"/>
      <c r="K158" s="100">
        <v>8693</v>
      </c>
      <c r="L158" s="279"/>
      <c r="M158" s="278"/>
      <c r="N158" s="275">
        <v>9545</v>
      </c>
      <c r="O158" s="279"/>
      <c r="P158" s="108"/>
      <c r="Q158" s="109"/>
      <c r="R158" s="109"/>
      <c r="S158" s="109"/>
      <c r="T158" s="173"/>
      <c r="U158" s="173"/>
      <c r="V158" s="109"/>
      <c r="W158" s="109"/>
      <c r="X158" s="109"/>
      <c r="Y158" s="109"/>
      <c r="Z158" s="109"/>
    </row>
    <row r="159" spans="1:26" s="110" customFormat="1">
      <c r="A159" s="95">
        <v>41394</v>
      </c>
      <c r="B159" s="103">
        <f t="shared" si="31"/>
        <v>2</v>
      </c>
      <c r="C159" s="104" t="str">
        <f t="shared" si="32"/>
        <v>June2013</v>
      </c>
      <c r="D159" s="105">
        <f t="shared" si="33"/>
        <v>41426</v>
      </c>
      <c r="E159" s="100">
        <v>6817</v>
      </c>
      <c r="F159" s="100"/>
      <c r="G159" s="100"/>
      <c r="H159" s="100">
        <v>1821</v>
      </c>
      <c r="I159" s="100"/>
      <c r="J159" s="100"/>
      <c r="K159" s="100">
        <v>8638</v>
      </c>
      <c r="L159" s="279"/>
      <c r="M159" s="278"/>
      <c r="N159" s="275">
        <v>9619</v>
      </c>
      <c r="O159" s="279"/>
      <c r="P159" s="108"/>
      <c r="Q159" s="109"/>
      <c r="R159" s="109"/>
      <c r="S159" s="109"/>
      <c r="T159" s="173"/>
      <c r="U159" s="173"/>
      <c r="V159" s="109"/>
      <c r="W159" s="109"/>
      <c r="X159" s="109"/>
      <c r="Y159" s="109"/>
      <c r="Z159" s="109"/>
    </row>
    <row r="160" spans="1:26" s="110" customFormat="1">
      <c r="A160" s="102">
        <v>41425</v>
      </c>
      <c r="B160" s="103">
        <f t="shared" si="31"/>
        <v>2</v>
      </c>
      <c r="C160" s="104" t="str">
        <f t="shared" si="32"/>
        <v>June2013</v>
      </c>
      <c r="D160" s="105">
        <f t="shared" si="33"/>
        <v>41426</v>
      </c>
      <c r="E160" s="100">
        <v>6919</v>
      </c>
      <c r="F160" s="100"/>
      <c r="G160" s="100"/>
      <c r="H160" s="100">
        <v>1768</v>
      </c>
      <c r="I160" s="100"/>
      <c r="J160" s="100"/>
      <c r="K160" s="100">
        <v>8687</v>
      </c>
      <c r="L160" s="279"/>
      <c r="M160" s="278"/>
      <c r="N160" s="275">
        <v>9619</v>
      </c>
      <c r="O160" s="279"/>
      <c r="P160" s="108"/>
      <c r="Q160" s="109"/>
      <c r="R160" s="109"/>
      <c r="S160" s="109"/>
      <c r="T160" s="173"/>
      <c r="U160" s="173"/>
      <c r="V160" s="109"/>
      <c r="W160" s="109"/>
      <c r="X160" s="109"/>
      <c r="Y160" s="109"/>
      <c r="Z160" s="109"/>
    </row>
    <row r="161" spans="1:26" s="110" customFormat="1">
      <c r="A161" s="95">
        <v>41455</v>
      </c>
      <c r="B161" s="103">
        <f t="shared" si="31"/>
        <v>2</v>
      </c>
      <c r="C161" s="104" t="str">
        <f t="shared" si="32"/>
        <v>June2013</v>
      </c>
      <c r="D161" s="105">
        <f t="shared" si="33"/>
        <v>41426</v>
      </c>
      <c r="E161" s="100">
        <v>6901</v>
      </c>
      <c r="F161" s="100"/>
      <c r="G161" s="100"/>
      <c r="H161" s="100">
        <v>1703</v>
      </c>
      <c r="I161" s="100"/>
      <c r="J161" s="100"/>
      <c r="K161" s="100">
        <v>8604</v>
      </c>
      <c r="L161" s="279"/>
      <c r="M161" s="278"/>
      <c r="N161" s="275">
        <v>9619</v>
      </c>
      <c r="O161" s="279"/>
      <c r="P161" s="108"/>
      <c r="Q161" s="109"/>
      <c r="R161" s="109"/>
      <c r="S161" s="109"/>
      <c r="T161" s="173"/>
      <c r="U161" s="173"/>
      <c r="V161" s="109"/>
      <c r="W161" s="109"/>
      <c r="X161" s="109"/>
      <c r="Y161" s="109"/>
      <c r="Z161" s="109"/>
    </row>
    <row r="162" spans="1:26" s="110" customFormat="1">
      <c r="A162" s="102">
        <v>41486</v>
      </c>
      <c r="B162" s="103">
        <f t="shared" si="31"/>
        <v>3</v>
      </c>
      <c r="C162" s="104" t="str">
        <f t="shared" si="32"/>
        <v>Sep2013</v>
      </c>
      <c r="D162" s="105">
        <f t="shared" si="33"/>
        <v>41518</v>
      </c>
      <c r="E162" s="100">
        <v>6960</v>
      </c>
      <c r="F162" s="100"/>
      <c r="G162" s="100"/>
      <c r="H162" s="100">
        <v>1615</v>
      </c>
      <c r="I162" s="100"/>
      <c r="J162" s="100"/>
      <c r="K162" s="100">
        <v>8575</v>
      </c>
      <c r="L162" s="279"/>
      <c r="M162" s="278"/>
      <c r="N162" s="275">
        <v>9619</v>
      </c>
      <c r="O162" s="279"/>
      <c r="P162" s="108"/>
      <c r="Q162" s="109"/>
      <c r="R162" s="109"/>
      <c r="S162" s="109"/>
      <c r="T162" s="173"/>
      <c r="U162" s="173"/>
      <c r="V162" s="109"/>
      <c r="W162" s="109"/>
      <c r="X162" s="109"/>
      <c r="Y162" s="109"/>
      <c r="Z162" s="109"/>
    </row>
    <row r="163" spans="1:26">
      <c r="A163" s="95">
        <v>41517</v>
      </c>
      <c r="B163" s="103">
        <f t="shared" si="31"/>
        <v>3</v>
      </c>
      <c r="C163" s="104" t="str">
        <f t="shared" si="32"/>
        <v>Sep2013</v>
      </c>
      <c r="D163" s="105">
        <f t="shared" si="33"/>
        <v>41518</v>
      </c>
      <c r="E163" s="100">
        <v>6900</v>
      </c>
      <c r="F163" s="100"/>
      <c r="G163" s="100"/>
      <c r="H163" s="100">
        <v>1640</v>
      </c>
      <c r="I163" s="100"/>
      <c r="J163" s="100"/>
      <c r="K163" s="100">
        <v>8540</v>
      </c>
      <c r="L163" s="279"/>
      <c r="M163" s="278"/>
      <c r="N163" s="275">
        <v>9619</v>
      </c>
      <c r="O163" s="279"/>
    </row>
    <row r="164" spans="1:26">
      <c r="A164" s="102">
        <v>41547</v>
      </c>
      <c r="B164" s="103">
        <f t="shared" si="31"/>
        <v>3</v>
      </c>
      <c r="C164" s="104" t="str">
        <f t="shared" si="32"/>
        <v>Sep2013</v>
      </c>
      <c r="D164" s="105">
        <f t="shared" si="33"/>
        <v>41518</v>
      </c>
      <c r="E164" s="100">
        <v>6916</v>
      </c>
      <c r="F164" s="100"/>
      <c r="G164" s="100"/>
      <c r="H164" s="100">
        <v>1629</v>
      </c>
      <c r="I164" s="100"/>
      <c r="J164" s="100"/>
      <c r="K164" s="100">
        <v>8545</v>
      </c>
      <c r="L164" s="100"/>
      <c r="M164" s="101"/>
      <c r="N164" s="275">
        <v>9619</v>
      </c>
      <c r="O164" s="100"/>
    </row>
    <row r="165" spans="1:26">
      <c r="A165" s="95">
        <v>41578</v>
      </c>
      <c r="B165" s="103">
        <f t="shared" si="31"/>
        <v>4</v>
      </c>
      <c r="C165" s="104" t="str">
        <f t="shared" si="32"/>
        <v>dec2013</v>
      </c>
      <c r="D165" s="105">
        <f t="shared" si="33"/>
        <v>41609</v>
      </c>
      <c r="E165" s="100">
        <v>6843</v>
      </c>
      <c r="F165" s="100"/>
      <c r="G165" s="100"/>
      <c r="H165" s="100">
        <v>1653</v>
      </c>
      <c r="I165" s="100"/>
      <c r="J165" s="100"/>
      <c r="K165" s="100">
        <v>8496</v>
      </c>
      <c r="L165" s="100"/>
      <c r="M165" s="101"/>
      <c r="N165" s="275">
        <v>9619</v>
      </c>
      <c r="O165" s="100"/>
    </row>
    <row r="166" spans="1:26">
      <c r="A166" s="102">
        <v>41608</v>
      </c>
      <c r="B166" s="103">
        <f t="shared" si="31"/>
        <v>4</v>
      </c>
      <c r="C166" s="104" t="str">
        <f t="shared" si="32"/>
        <v>dec2013</v>
      </c>
      <c r="D166" s="105">
        <f t="shared" si="33"/>
        <v>41609</v>
      </c>
      <c r="E166" s="100">
        <v>6769</v>
      </c>
      <c r="F166" s="100"/>
      <c r="G166" s="100"/>
      <c r="H166" s="100">
        <v>1593</v>
      </c>
      <c r="I166" s="100"/>
      <c r="J166" s="100"/>
      <c r="K166" s="100">
        <v>8362</v>
      </c>
      <c r="L166" s="100"/>
      <c r="M166" s="101"/>
      <c r="N166" s="275">
        <v>9619</v>
      </c>
      <c r="O166" s="100"/>
    </row>
    <row r="167" spans="1:26">
      <c r="A167" s="95">
        <v>41639</v>
      </c>
      <c r="B167" s="103">
        <f t="shared" si="31"/>
        <v>4</v>
      </c>
      <c r="C167" s="104" t="str">
        <f t="shared" si="32"/>
        <v>dec2013</v>
      </c>
      <c r="D167" s="105">
        <f t="shared" si="33"/>
        <v>41609</v>
      </c>
      <c r="E167" s="100">
        <v>6627</v>
      </c>
      <c r="F167" s="100"/>
      <c r="G167" s="100"/>
      <c r="H167" s="100">
        <v>1555</v>
      </c>
      <c r="I167" s="100"/>
      <c r="J167" s="100"/>
      <c r="K167" s="100">
        <v>8182</v>
      </c>
      <c r="L167" s="100"/>
      <c r="M167" s="101"/>
      <c r="N167" s="275">
        <v>9619</v>
      </c>
      <c r="O167" s="100"/>
    </row>
    <row r="168" spans="1:26">
      <c r="A168" s="102">
        <v>41670</v>
      </c>
      <c r="B168" s="103">
        <f t="shared" si="31"/>
        <v>1</v>
      </c>
      <c r="C168" s="104" t="str">
        <f t="shared" si="32"/>
        <v>Mar2014</v>
      </c>
      <c r="D168" s="105">
        <f t="shared" si="33"/>
        <v>41699</v>
      </c>
      <c r="E168" s="100">
        <v>6650</v>
      </c>
      <c r="F168" s="100"/>
      <c r="G168" s="100"/>
      <c r="H168" s="100">
        <v>1755</v>
      </c>
      <c r="I168" s="100"/>
      <c r="J168" s="100"/>
      <c r="K168" s="100">
        <v>8405</v>
      </c>
      <c r="L168" s="100"/>
      <c r="M168" s="101"/>
      <c r="N168" s="275">
        <v>9619</v>
      </c>
      <c r="O168" s="100"/>
    </row>
    <row r="169" spans="1:26">
      <c r="A169" s="95">
        <v>41698</v>
      </c>
      <c r="B169" s="103">
        <f t="shared" si="31"/>
        <v>1</v>
      </c>
      <c r="C169" s="104" t="str">
        <f t="shared" si="32"/>
        <v>Mar2014</v>
      </c>
      <c r="D169" s="105">
        <f t="shared" si="33"/>
        <v>41699</v>
      </c>
      <c r="E169" s="100">
        <v>6682</v>
      </c>
      <c r="F169" s="100"/>
      <c r="G169" s="100"/>
      <c r="H169" s="100">
        <v>1831</v>
      </c>
      <c r="I169" s="100"/>
      <c r="J169" s="100"/>
      <c r="K169" s="100">
        <v>8513</v>
      </c>
      <c r="L169" s="100"/>
      <c r="M169" s="101"/>
      <c r="N169" s="275">
        <v>9619</v>
      </c>
      <c r="O169" s="100"/>
    </row>
    <row r="170" spans="1:26">
      <c r="A170" s="102">
        <v>41729</v>
      </c>
      <c r="B170" s="103">
        <f t="shared" si="31"/>
        <v>1</v>
      </c>
      <c r="C170" s="104" t="str">
        <f t="shared" si="32"/>
        <v>Mar2014</v>
      </c>
      <c r="D170" s="105">
        <f t="shared" si="33"/>
        <v>41699</v>
      </c>
      <c r="E170" s="100">
        <v>6748</v>
      </c>
      <c r="F170" s="100"/>
      <c r="G170" s="100"/>
      <c r="H170" s="100">
        <v>1858</v>
      </c>
      <c r="I170" s="100"/>
      <c r="J170" s="100"/>
      <c r="K170" s="100">
        <v>8606</v>
      </c>
      <c r="L170" s="100"/>
      <c r="M170" s="101"/>
      <c r="N170" s="275">
        <v>9619</v>
      </c>
      <c r="O170" s="100"/>
    </row>
    <row r="171" spans="1:26">
      <c r="A171" s="95">
        <v>41759</v>
      </c>
      <c r="B171" s="103">
        <f t="shared" si="31"/>
        <v>2</v>
      </c>
      <c r="C171" s="104" t="str">
        <f t="shared" si="32"/>
        <v>June2014</v>
      </c>
      <c r="D171" s="105">
        <f t="shared" si="33"/>
        <v>41791</v>
      </c>
      <c r="E171" s="100">
        <v>6697</v>
      </c>
      <c r="F171" s="100"/>
      <c r="G171" s="100"/>
      <c r="H171" s="100">
        <v>1840</v>
      </c>
      <c r="I171" s="100"/>
      <c r="J171" s="100"/>
      <c r="K171" s="100">
        <v>8537</v>
      </c>
      <c r="L171" s="100"/>
      <c r="M171" s="101"/>
      <c r="N171" s="275">
        <v>9619</v>
      </c>
      <c r="O171" s="100"/>
    </row>
    <row r="172" spans="1:26">
      <c r="A172" s="102">
        <v>41790</v>
      </c>
      <c r="B172" s="103">
        <f t="shared" si="31"/>
        <v>2</v>
      </c>
      <c r="C172" s="104" t="str">
        <f t="shared" si="32"/>
        <v>June2014</v>
      </c>
      <c r="D172" s="105">
        <f t="shared" si="33"/>
        <v>41791</v>
      </c>
      <c r="E172" s="100">
        <v>6740</v>
      </c>
      <c r="F172" s="100"/>
      <c r="G172" s="100"/>
      <c r="H172" s="100">
        <v>1852</v>
      </c>
      <c r="I172" s="100"/>
      <c r="J172" s="100"/>
      <c r="K172" s="100">
        <v>8592</v>
      </c>
      <c r="L172" s="100"/>
      <c r="M172" s="101"/>
      <c r="N172" s="275">
        <v>9619</v>
      </c>
      <c r="O172" s="100"/>
    </row>
    <row r="173" spans="1:26">
      <c r="A173" s="95">
        <v>41820</v>
      </c>
      <c r="B173" s="103">
        <f t="shared" si="31"/>
        <v>2</v>
      </c>
      <c r="C173" s="104" t="str">
        <f t="shared" si="32"/>
        <v>June2014</v>
      </c>
      <c r="D173" s="105">
        <f t="shared" si="33"/>
        <v>41791</v>
      </c>
      <c r="E173" s="100">
        <v>6766</v>
      </c>
      <c r="F173" s="100"/>
      <c r="G173" s="100"/>
      <c r="H173" s="100">
        <v>1874</v>
      </c>
      <c r="I173" s="100"/>
      <c r="J173" s="100"/>
      <c r="K173" s="100">
        <v>8640</v>
      </c>
      <c r="L173" s="100"/>
      <c r="M173" s="101"/>
      <c r="N173" s="275">
        <v>9619</v>
      </c>
      <c r="O173" s="100"/>
    </row>
    <row r="174" spans="1:26">
      <c r="A174" s="102">
        <v>41851</v>
      </c>
      <c r="B174" s="103">
        <f t="shared" si="31"/>
        <v>3</v>
      </c>
      <c r="C174" s="104" t="str">
        <f t="shared" si="32"/>
        <v>Sep2014</v>
      </c>
      <c r="D174" s="105">
        <f t="shared" si="33"/>
        <v>41883</v>
      </c>
      <c r="E174" s="100">
        <v>6769</v>
      </c>
      <c r="F174" s="100"/>
      <c r="G174" s="100"/>
      <c r="H174" s="100">
        <v>1909</v>
      </c>
      <c r="I174" s="100"/>
      <c r="J174" s="100"/>
      <c r="K174" s="100">
        <v>8678</v>
      </c>
      <c r="L174" s="100"/>
      <c r="M174" s="101"/>
      <c r="N174" s="275">
        <v>9619</v>
      </c>
      <c r="O174" s="100"/>
    </row>
    <row r="175" spans="1:26">
      <c r="A175" s="95">
        <v>41882</v>
      </c>
      <c r="B175" s="103">
        <f t="shared" si="31"/>
        <v>3</v>
      </c>
      <c r="C175" s="104" t="str">
        <f t="shared" si="32"/>
        <v>Sep2014</v>
      </c>
      <c r="D175" s="105">
        <f t="shared" si="33"/>
        <v>41883</v>
      </c>
      <c r="E175" s="100">
        <v>6869</v>
      </c>
      <c r="F175" s="100"/>
      <c r="G175" s="100"/>
      <c r="H175" s="100">
        <v>1885</v>
      </c>
      <c r="I175" s="100"/>
      <c r="J175" s="100"/>
      <c r="K175" s="100">
        <v>8754</v>
      </c>
      <c r="L175" s="279"/>
      <c r="M175" s="278"/>
      <c r="N175" s="275">
        <v>9619</v>
      </c>
      <c r="O175" s="279"/>
    </row>
    <row r="176" spans="1:26">
      <c r="A176" s="102">
        <v>41912</v>
      </c>
      <c r="B176" s="103">
        <f t="shared" si="31"/>
        <v>3</v>
      </c>
      <c r="C176" s="104" t="str">
        <f t="shared" si="32"/>
        <v>Sep2014</v>
      </c>
      <c r="D176" s="105">
        <f t="shared" si="33"/>
        <v>41883</v>
      </c>
      <c r="E176" s="100">
        <v>6933</v>
      </c>
      <c r="F176" s="100"/>
      <c r="G176" s="100"/>
      <c r="H176" s="100">
        <v>1820</v>
      </c>
      <c r="I176" s="100"/>
      <c r="J176" s="100"/>
      <c r="K176" s="100">
        <v>8753</v>
      </c>
      <c r="L176" s="279"/>
      <c r="M176" s="278"/>
      <c r="N176" s="275">
        <v>9619</v>
      </c>
      <c r="O176" s="279"/>
    </row>
    <row r="177" spans="1:15">
      <c r="A177" s="95">
        <v>41943</v>
      </c>
      <c r="B177" s="103">
        <f t="shared" si="31"/>
        <v>4</v>
      </c>
      <c r="C177" s="104" t="str">
        <f t="shared" si="32"/>
        <v>dec2014</v>
      </c>
      <c r="D177" s="105">
        <f t="shared" si="33"/>
        <v>41974</v>
      </c>
      <c r="E177" s="100">
        <v>6844</v>
      </c>
      <c r="F177" s="100"/>
      <c r="G177" s="100"/>
      <c r="H177" s="100">
        <v>1847</v>
      </c>
      <c r="I177" s="100"/>
      <c r="J177" s="100"/>
      <c r="K177" s="100">
        <v>8691</v>
      </c>
      <c r="L177" s="279"/>
      <c r="M177" s="278"/>
      <c r="N177" s="275">
        <v>9619</v>
      </c>
      <c r="O177" s="279"/>
    </row>
    <row r="178" spans="1:15">
      <c r="A178" s="102">
        <v>41973</v>
      </c>
      <c r="B178" s="103">
        <f t="shared" si="31"/>
        <v>4</v>
      </c>
      <c r="C178" s="104" t="str">
        <f t="shared" si="32"/>
        <v>dec2014</v>
      </c>
      <c r="D178" s="105">
        <f t="shared" si="33"/>
        <v>41974</v>
      </c>
      <c r="E178" s="100">
        <v>6862</v>
      </c>
      <c r="F178" s="100"/>
      <c r="G178" s="100"/>
      <c r="H178" s="100">
        <v>1845</v>
      </c>
      <c r="I178" s="100"/>
      <c r="J178" s="100"/>
      <c r="K178" s="100">
        <v>8707</v>
      </c>
      <c r="L178" s="279"/>
      <c r="M178" s="278"/>
      <c r="N178" s="275">
        <v>9619</v>
      </c>
      <c r="O178" s="279"/>
    </row>
    <row r="179" spans="1:15">
      <c r="A179" s="95">
        <v>42004</v>
      </c>
      <c r="B179" s="103">
        <f t="shared" si="31"/>
        <v>4</v>
      </c>
      <c r="C179" s="104" t="str">
        <f t="shared" si="32"/>
        <v>dec2014</v>
      </c>
      <c r="D179" s="105">
        <f t="shared" si="33"/>
        <v>41974</v>
      </c>
      <c r="E179" s="100">
        <v>6775</v>
      </c>
      <c r="F179" s="100"/>
      <c r="G179" s="100"/>
      <c r="H179" s="100">
        <v>2033</v>
      </c>
      <c r="I179" s="100"/>
      <c r="J179" s="100"/>
      <c r="K179" s="100">
        <v>8808</v>
      </c>
      <c r="L179" s="279"/>
      <c r="M179" s="278"/>
      <c r="N179" s="275">
        <v>9619</v>
      </c>
      <c r="O179" s="279"/>
    </row>
    <row r="180" spans="1:15">
      <c r="A180" s="102">
        <v>42035</v>
      </c>
      <c r="B180" s="103">
        <f t="shared" si="31"/>
        <v>1</v>
      </c>
      <c r="C180" s="104" t="str">
        <f t="shared" si="32"/>
        <v>Mar2015</v>
      </c>
      <c r="D180" s="105">
        <f t="shared" si="33"/>
        <v>42064</v>
      </c>
      <c r="E180" s="100">
        <v>6719</v>
      </c>
      <c r="F180" s="100"/>
      <c r="G180" s="100"/>
      <c r="H180" s="100">
        <v>2182</v>
      </c>
      <c r="I180" s="100"/>
      <c r="J180" s="100"/>
      <c r="K180" s="100">
        <v>8901</v>
      </c>
      <c r="L180" s="279"/>
      <c r="M180" s="278"/>
      <c r="N180" s="275">
        <v>9619</v>
      </c>
      <c r="O180" s="279"/>
    </row>
    <row r="181" spans="1:15">
      <c r="A181" s="95">
        <v>42063</v>
      </c>
      <c r="B181" s="103">
        <f t="shared" si="31"/>
        <v>1</v>
      </c>
      <c r="C181" s="104" t="str">
        <f t="shared" si="32"/>
        <v>Mar2015</v>
      </c>
      <c r="D181" s="105">
        <f t="shared" si="33"/>
        <v>42064</v>
      </c>
      <c r="E181" s="100">
        <v>6677</v>
      </c>
      <c r="F181" s="100"/>
      <c r="G181" s="100"/>
      <c r="H181" s="100">
        <v>2186</v>
      </c>
      <c r="I181" s="100"/>
      <c r="J181" s="100"/>
      <c r="K181" s="100">
        <v>8863</v>
      </c>
      <c r="L181" s="279"/>
      <c r="M181" s="278"/>
      <c r="N181" s="275">
        <v>9629</v>
      </c>
      <c r="O181" s="279"/>
    </row>
    <row r="182" spans="1:15">
      <c r="A182" s="102">
        <v>42094</v>
      </c>
      <c r="B182" s="103">
        <f t="shared" si="31"/>
        <v>1</v>
      </c>
      <c r="C182" s="104" t="str">
        <f t="shared" si="32"/>
        <v>Mar2015</v>
      </c>
      <c r="D182" s="105">
        <f t="shared" si="33"/>
        <v>42064</v>
      </c>
      <c r="E182" s="100">
        <v>6706</v>
      </c>
      <c r="F182" s="100"/>
      <c r="G182" s="100"/>
      <c r="H182" s="100">
        <v>2103</v>
      </c>
      <c r="I182" s="100"/>
      <c r="J182" s="100"/>
      <c r="K182" s="100">
        <v>8809</v>
      </c>
      <c r="L182" s="279"/>
      <c r="M182" s="278"/>
      <c r="N182" s="275">
        <v>9629</v>
      </c>
      <c r="O182" s="279"/>
    </row>
    <row r="183" spans="1:15">
      <c r="A183" s="95">
        <v>42124</v>
      </c>
      <c r="B183" s="103">
        <f t="shared" si="31"/>
        <v>2</v>
      </c>
      <c r="C183" s="104" t="str">
        <f t="shared" si="32"/>
        <v>June2015</v>
      </c>
      <c r="D183" s="105">
        <f t="shared" si="33"/>
        <v>42156</v>
      </c>
      <c r="E183" s="100">
        <v>6684</v>
      </c>
      <c r="F183" s="100"/>
      <c r="G183" s="100"/>
      <c r="H183" s="100">
        <v>2150</v>
      </c>
      <c r="I183" s="100"/>
      <c r="J183" s="100"/>
      <c r="K183" s="100">
        <v>8834</v>
      </c>
      <c r="L183" s="279"/>
      <c r="M183" s="278"/>
      <c r="N183" s="275">
        <v>9629</v>
      </c>
      <c r="O183" s="279"/>
    </row>
    <row r="184" spans="1:15">
      <c r="A184" s="102">
        <v>42155</v>
      </c>
      <c r="B184" s="103">
        <f t="shared" si="31"/>
        <v>2</v>
      </c>
      <c r="C184" s="104" t="str">
        <f t="shared" si="32"/>
        <v>June2015</v>
      </c>
      <c r="D184" s="105">
        <f t="shared" si="33"/>
        <v>42156</v>
      </c>
      <c r="E184" s="100">
        <v>6701</v>
      </c>
      <c r="F184" s="100"/>
      <c r="G184" s="100"/>
      <c r="H184" s="100">
        <v>2179</v>
      </c>
      <c r="I184" s="100"/>
      <c r="J184" s="100"/>
      <c r="K184" s="100">
        <v>8880</v>
      </c>
      <c r="L184" s="279"/>
      <c r="M184" s="278"/>
      <c r="N184" s="275">
        <v>9797</v>
      </c>
      <c r="O184" s="279"/>
    </row>
    <row r="185" spans="1:15">
      <c r="A185" s="95">
        <v>42185</v>
      </c>
      <c r="B185" s="103">
        <f t="shared" si="31"/>
        <v>2</v>
      </c>
      <c r="C185" s="104" t="str">
        <f t="shared" si="32"/>
        <v>June2015</v>
      </c>
      <c r="D185" s="105">
        <f t="shared" si="33"/>
        <v>42156</v>
      </c>
      <c r="E185" s="100">
        <v>6708</v>
      </c>
      <c r="F185" s="100"/>
      <c r="G185" s="100"/>
      <c r="H185" s="100">
        <v>2198</v>
      </c>
      <c r="I185" s="100"/>
      <c r="J185" s="100"/>
      <c r="K185" s="100">
        <v>8906</v>
      </c>
      <c r="L185" s="279"/>
      <c r="M185" s="278"/>
      <c r="N185" s="275">
        <v>9941</v>
      </c>
      <c r="O185" s="279"/>
    </row>
    <row r="186" spans="1:15">
      <c r="A186" s="95">
        <v>42216</v>
      </c>
      <c r="B186" s="103">
        <f t="shared" si="31"/>
        <v>3</v>
      </c>
      <c r="C186" s="104" t="str">
        <f t="shared" si="32"/>
        <v>Sep2015</v>
      </c>
      <c r="D186" s="105">
        <f t="shared" si="33"/>
        <v>42248</v>
      </c>
      <c r="E186" s="100">
        <v>6762</v>
      </c>
      <c r="F186" s="100"/>
      <c r="G186" s="100"/>
      <c r="H186" s="100">
        <v>2183</v>
      </c>
      <c r="I186" s="100"/>
      <c r="J186" s="100"/>
      <c r="K186" s="100">
        <v>8945</v>
      </c>
      <c r="L186" s="279"/>
      <c r="M186" s="278"/>
      <c r="N186" s="275">
        <v>10021</v>
      </c>
      <c r="O186" s="279"/>
    </row>
    <row r="187" spans="1:15">
      <c r="A187" s="95">
        <v>42247</v>
      </c>
      <c r="B187" s="103">
        <f t="shared" si="31"/>
        <v>3</v>
      </c>
      <c r="C187" s="104" t="str">
        <f t="shared" si="32"/>
        <v>Sep2015</v>
      </c>
      <c r="D187" s="105">
        <f t="shared" si="33"/>
        <v>42248</v>
      </c>
      <c r="E187" s="100">
        <v>6812</v>
      </c>
      <c r="F187" s="100"/>
      <c r="G187" s="100"/>
      <c r="H187" s="100">
        <v>2300</v>
      </c>
      <c r="I187" s="100"/>
      <c r="J187" s="100"/>
      <c r="K187" s="100">
        <v>9112</v>
      </c>
      <c r="L187" s="279"/>
      <c r="M187" s="278"/>
      <c r="N187" s="275">
        <v>10021</v>
      </c>
      <c r="O187" s="279"/>
    </row>
    <row r="188" spans="1:15">
      <c r="A188" s="95">
        <v>42277</v>
      </c>
      <c r="B188" s="103">
        <f t="shared" si="31"/>
        <v>3</v>
      </c>
      <c r="C188" s="104" t="str">
        <f t="shared" si="32"/>
        <v>Sep2015</v>
      </c>
      <c r="D188" s="105">
        <f t="shared" si="33"/>
        <v>42248</v>
      </c>
      <c r="E188" s="100">
        <v>6866</v>
      </c>
      <c r="F188" s="100"/>
      <c r="G188" s="100"/>
      <c r="H188" s="100">
        <v>2223</v>
      </c>
      <c r="I188" s="100"/>
      <c r="J188" s="100"/>
      <c r="K188" s="100">
        <v>9089</v>
      </c>
      <c r="L188" s="279"/>
      <c r="M188" s="278"/>
      <c r="N188" s="275">
        <v>10237</v>
      </c>
      <c r="O188" s="279"/>
    </row>
    <row r="189" spans="1:15">
      <c r="A189" s="95">
        <v>42308</v>
      </c>
      <c r="B189" s="103">
        <f t="shared" si="31"/>
        <v>4</v>
      </c>
      <c r="C189" s="104" t="str">
        <f t="shared" si="32"/>
        <v>dec2015</v>
      </c>
      <c r="D189" s="105">
        <f t="shared" si="33"/>
        <v>42339</v>
      </c>
      <c r="E189" s="100">
        <v>6861</v>
      </c>
      <c r="F189" s="100"/>
      <c r="G189" s="100"/>
      <c r="H189" s="100">
        <v>2294</v>
      </c>
      <c r="I189" s="100"/>
      <c r="J189" s="100"/>
      <c r="K189" s="100">
        <v>9155</v>
      </c>
      <c r="L189" s="279"/>
      <c r="M189" s="278"/>
      <c r="N189" s="275">
        <v>10237</v>
      </c>
      <c r="O189" s="279"/>
    </row>
    <row r="190" spans="1:15">
      <c r="A190" s="95">
        <v>42338</v>
      </c>
      <c r="B190" s="103">
        <f t="shared" si="31"/>
        <v>4</v>
      </c>
      <c r="C190" s="104" t="str">
        <f t="shared" si="32"/>
        <v>dec2015</v>
      </c>
      <c r="D190" s="105">
        <f t="shared" si="33"/>
        <v>42339</v>
      </c>
      <c r="E190" s="100">
        <v>6897</v>
      </c>
      <c r="F190" s="100"/>
      <c r="G190" s="100"/>
      <c r="H190" s="100">
        <v>2274</v>
      </c>
      <c r="I190" s="100"/>
      <c r="J190" s="100"/>
      <c r="K190" s="100">
        <v>9171</v>
      </c>
      <c r="L190" s="279"/>
      <c r="M190" s="278"/>
      <c r="N190" s="275">
        <v>10237</v>
      </c>
      <c r="O190" s="279"/>
    </row>
    <row r="191" spans="1:15">
      <c r="A191" s="95">
        <v>42369</v>
      </c>
      <c r="B191" s="103">
        <f t="shared" si="31"/>
        <v>4</v>
      </c>
      <c r="C191" s="104" t="str">
        <f t="shared" si="32"/>
        <v>dec2015</v>
      </c>
      <c r="D191" s="105">
        <f t="shared" si="33"/>
        <v>42339</v>
      </c>
      <c r="E191" s="100">
        <v>6861</v>
      </c>
      <c r="F191" s="100"/>
      <c r="G191" s="100"/>
      <c r="H191" s="100">
        <v>2294</v>
      </c>
      <c r="I191" s="100"/>
      <c r="J191" s="100"/>
      <c r="K191" s="100">
        <v>9155</v>
      </c>
      <c r="L191" s="279"/>
      <c r="M191" s="278"/>
      <c r="N191" s="275">
        <v>10092</v>
      </c>
      <c r="O191" s="279"/>
    </row>
    <row r="192" spans="1:15">
      <c r="A192" s="95">
        <v>42400</v>
      </c>
      <c r="B192" s="103">
        <f t="shared" si="31"/>
        <v>1</v>
      </c>
      <c r="C192" s="104" t="str">
        <f t="shared" si="32"/>
        <v>Mar2016</v>
      </c>
      <c r="D192" s="105">
        <f t="shared" si="33"/>
        <v>42430</v>
      </c>
      <c r="E192" s="100">
        <v>6766</v>
      </c>
      <c r="F192" s="100"/>
      <c r="G192" s="100"/>
      <c r="H192" s="100">
        <v>2537</v>
      </c>
      <c r="I192" s="100"/>
      <c r="J192" s="100"/>
      <c r="K192" s="100">
        <v>9303</v>
      </c>
      <c r="L192" s="279"/>
      <c r="M192" s="278"/>
      <c r="N192" s="275">
        <v>10092</v>
      </c>
      <c r="O192" s="279"/>
    </row>
    <row r="193" spans="1:15">
      <c r="A193" s="95">
        <v>42429</v>
      </c>
      <c r="B193" s="103">
        <f t="shared" si="31"/>
        <v>1</v>
      </c>
      <c r="C193" s="104" t="str">
        <f t="shared" si="32"/>
        <v>Mar2016</v>
      </c>
      <c r="D193" s="105">
        <f t="shared" si="33"/>
        <v>42430</v>
      </c>
      <c r="E193" s="100">
        <v>6805</v>
      </c>
      <c r="F193" s="100"/>
      <c r="G193" s="100"/>
      <c r="H193" s="100">
        <v>2530</v>
      </c>
      <c r="I193" s="100"/>
      <c r="J193" s="100"/>
      <c r="K193" s="100">
        <v>9335</v>
      </c>
      <c r="L193" s="279"/>
      <c r="M193" s="278"/>
      <c r="N193" s="275">
        <v>10092</v>
      </c>
      <c r="O193" s="279"/>
    </row>
    <row r="194" spans="1:15">
      <c r="A194" s="95">
        <v>42460</v>
      </c>
      <c r="B194" s="103">
        <f t="shared" si="31"/>
        <v>1</v>
      </c>
      <c r="C194" s="104" t="str">
        <f t="shared" si="32"/>
        <v>Mar2016</v>
      </c>
      <c r="D194" s="105">
        <f t="shared" si="33"/>
        <v>42430</v>
      </c>
      <c r="E194" s="100">
        <v>6852</v>
      </c>
      <c r="F194" s="100"/>
      <c r="G194" s="100"/>
      <c r="H194" s="100">
        <v>2532</v>
      </c>
      <c r="I194" s="100"/>
      <c r="J194" s="100"/>
      <c r="K194" s="100">
        <v>9384</v>
      </c>
      <c r="L194" s="279"/>
      <c r="M194" s="278"/>
      <c r="N194" s="275">
        <v>10092</v>
      </c>
      <c r="O194" s="150"/>
    </row>
    <row r="195" spans="1:15">
      <c r="A195" s="95">
        <v>42490</v>
      </c>
      <c r="B195" s="103">
        <f t="shared" si="31"/>
        <v>2</v>
      </c>
      <c r="C195" s="104" t="str">
        <f t="shared" si="32"/>
        <v>June2016</v>
      </c>
      <c r="D195" s="105">
        <f t="shared" si="33"/>
        <v>42522</v>
      </c>
      <c r="E195" s="100">
        <v>6874</v>
      </c>
      <c r="F195" s="100"/>
      <c r="G195" s="100"/>
      <c r="H195" s="100">
        <v>2541</v>
      </c>
      <c r="I195" s="100"/>
      <c r="J195" s="100"/>
      <c r="K195" s="100">
        <v>9415</v>
      </c>
      <c r="L195" s="279"/>
      <c r="M195" s="278"/>
      <c r="N195" s="275">
        <v>10050</v>
      </c>
      <c r="O195" s="150"/>
    </row>
    <row r="196" spans="1:15">
      <c r="A196" s="95">
        <v>42521</v>
      </c>
      <c r="B196" s="103">
        <f t="shared" si="31"/>
        <v>2</v>
      </c>
      <c r="C196" s="104" t="str">
        <f t="shared" si="32"/>
        <v>June2016</v>
      </c>
      <c r="D196" s="105">
        <f t="shared" si="33"/>
        <v>42522</v>
      </c>
      <c r="E196" s="100">
        <v>6968</v>
      </c>
      <c r="F196" s="100"/>
      <c r="G196" s="100"/>
      <c r="H196" s="100">
        <v>2557</v>
      </c>
      <c r="I196" s="100"/>
      <c r="J196" s="100"/>
      <c r="K196" s="100">
        <v>9525</v>
      </c>
      <c r="L196" s="279"/>
      <c r="M196" s="278"/>
      <c r="N196" s="275">
        <v>10050</v>
      </c>
      <c r="O196" s="150"/>
    </row>
    <row r="197" spans="1:15">
      <c r="A197" s="95">
        <v>42551</v>
      </c>
      <c r="B197" s="103">
        <f t="shared" si="31"/>
        <v>2</v>
      </c>
      <c r="C197" s="104" t="str">
        <f t="shared" si="32"/>
        <v>June2016</v>
      </c>
      <c r="D197" s="105">
        <f t="shared" si="33"/>
        <v>42522</v>
      </c>
      <c r="E197" s="100">
        <v>6991</v>
      </c>
      <c r="F197" s="100"/>
      <c r="G197" s="100"/>
      <c r="H197" s="100">
        <v>2612</v>
      </c>
      <c r="I197" s="100"/>
      <c r="J197" s="100"/>
      <c r="K197" s="100">
        <v>9603</v>
      </c>
      <c r="L197" s="279"/>
      <c r="M197" s="278"/>
      <c r="N197" s="275">
        <v>10050</v>
      </c>
      <c r="O197" s="150"/>
    </row>
    <row r="198" spans="1:15">
      <c r="A198" s="113">
        <v>42582</v>
      </c>
      <c r="B198" s="103">
        <f t="shared" ref="B198:B221" si="34">MONTH(MONTH(A198)&amp;0)</f>
        <v>3</v>
      </c>
      <c r="C198" s="104" t="str">
        <f t="shared" ref="C198:C221" si="35">IF(B198=4,"dec",IF(B198=1,"Mar", IF(B198=2,"June",IF(B198=3,"Sep",""))))&amp;YEAR(A198)</f>
        <v>Sep2016</v>
      </c>
      <c r="D198" s="105">
        <f t="shared" ref="D198:D221" si="36">DATEVALUE(C198)</f>
        <v>42614</v>
      </c>
      <c r="E198" s="100">
        <v>7050</v>
      </c>
      <c r="F198" s="100"/>
      <c r="G198" s="100"/>
      <c r="H198" s="100">
        <v>2589</v>
      </c>
      <c r="I198" s="100"/>
      <c r="J198" s="100"/>
      <c r="K198" s="100">
        <v>9639</v>
      </c>
      <c r="L198" s="279"/>
      <c r="M198" s="278"/>
      <c r="N198" s="275">
        <v>10109</v>
      </c>
      <c r="O198" s="279"/>
    </row>
    <row r="199" spans="1:15">
      <c r="A199" s="95">
        <v>42613</v>
      </c>
      <c r="B199" s="103">
        <f t="shared" si="34"/>
        <v>3</v>
      </c>
      <c r="C199" s="104" t="str">
        <f t="shared" si="35"/>
        <v>Sep2016</v>
      </c>
      <c r="D199" s="105">
        <f t="shared" si="36"/>
        <v>42614</v>
      </c>
      <c r="E199" s="100">
        <v>7118</v>
      </c>
      <c r="F199" s="100"/>
      <c r="G199" s="100"/>
      <c r="H199" s="100">
        <v>2666</v>
      </c>
      <c r="I199" s="100"/>
      <c r="J199" s="100"/>
      <c r="K199" s="100">
        <v>9784</v>
      </c>
      <c r="L199" s="279"/>
      <c r="M199" s="278"/>
      <c r="N199" s="275">
        <v>10124</v>
      </c>
      <c r="O199" s="279"/>
    </row>
    <row r="200" spans="1:15">
      <c r="A200" s="113">
        <v>42643</v>
      </c>
      <c r="B200" s="103">
        <f t="shared" si="34"/>
        <v>3</v>
      </c>
      <c r="C200" s="104" t="str">
        <f t="shared" si="35"/>
        <v>Sep2016</v>
      </c>
      <c r="D200" s="105">
        <f t="shared" si="36"/>
        <v>42614</v>
      </c>
      <c r="E200" s="100">
        <v>7116</v>
      </c>
      <c r="F200" s="100"/>
      <c r="G200" s="100"/>
      <c r="H200" s="100">
        <v>2762</v>
      </c>
      <c r="I200" s="100"/>
      <c r="J200" s="100"/>
      <c r="K200" s="100">
        <v>9878</v>
      </c>
      <c r="L200" s="279"/>
      <c r="M200" s="278"/>
      <c r="N200" s="275">
        <v>10256</v>
      </c>
      <c r="O200" s="279"/>
    </row>
    <row r="201" spans="1:15">
      <c r="A201" s="95">
        <v>42674</v>
      </c>
      <c r="B201" s="103">
        <f t="shared" si="34"/>
        <v>4</v>
      </c>
      <c r="C201" s="104" t="str">
        <f t="shared" si="35"/>
        <v>dec2016</v>
      </c>
      <c r="D201" s="105">
        <f t="shared" si="36"/>
        <v>42705</v>
      </c>
      <c r="E201" s="100">
        <v>7131</v>
      </c>
      <c r="F201" s="100"/>
      <c r="G201" s="100"/>
      <c r="H201" s="100">
        <v>2832</v>
      </c>
      <c r="I201" s="100"/>
      <c r="J201" s="100"/>
      <c r="K201" s="100">
        <f t="shared" ref="K201:K202" si="37">E201+H201</f>
        <v>9963</v>
      </c>
      <c r="L201" s="279"/>
      <c r="M201" s="278"/>
      <c r="N201" s="275">
        <v>10271</v>
      </c>
      <c r="O201" s="279"/>
    </row>
    <row r="202" spans="1:15">
      <c r="A202" s="113">
        <v>42704</v>
      </c>
      <c r="B202" s="103">
        <f t="shared" si="34"/>
        <v>4</v>
      </c>
      <c r="C202" s="104" t="str">
        <f t="shared" si="35"/>
        <v>dec2016</v>
      </c>
      <c r="D202" s="105">
        <f t="shared" si="36"/>
        <v>42705</v>
      </c>
      <c r="E202" s="100">
        <v>7160</v>
      </c>
      <c r="F202" s="100">
        <v>7175.4116303322298</v>
      </c>
      <c r="G202" s="100">
        <v>7175.4116303322298</v>
      </c>
      <c r="H202" s="100">
        <v>2857</v>
      </c>
      <c r="I202" s="100">
        <f>J202</f>
        <v>2841.1515023025099</v>
      </c>
      <c r="J202" s="100">
        <v>2841.1515023025099</v>
      </c>
      <c r="K202" s="100">
        <f t="shared" si="37"/>
        <v>10017</v>
      </c>
      <c r="L202" s="100">
        <f>F202+I202</f>
        <v>10016.563132634739</v>
      </c>
      <c r="M202" s="100">
        <f t="shared" ref="M202:M213" si="38">G202+J202</f>
        <v>10016.563132634739</v>
      </c>
      <c r="N202" s="275">
        <v>10271</v>
      </c>
      <c r="O202" s="279"/>
    </row>
    <row r="203" spans="1:15">
      <c r="A203" s="95">
        <v>42735</v>
      </c>
      <c r="B203" s="103">
        <f t="shared" si="34"/>
        <v>4</v>
      </c>
      <c r="C203" s="104" t="str">
        <f t="shared" si="35"/>
        <v>dec2016</v>
      </c>
      <c r="D203" s="105">
        <f t="shared" si="36"/>
        <v>42705</v>
      </c>
      <c r="E203" s="100">
        <v>7104</v>
      </c>
      <c r="F203" s="100">
        <v>7110.2161444497124</v>
      </c>
      <c r="G203" s="100">
        <v>7110.2161444497124</v>
      </c>
      <c r="H203" s="100">
        <v>2741</v>
      </c>
      <c r="I203" s="100">
        <f t="shared" ref="I203:I213" si="39">J203</f>
        <v>2766.8955269775884</v>
      </c>
      <c r="J203" s="100">
        <v>2766.8955269775884</v>
      </c>
      <c r="K203" s="100">
        <v>9845</v>
      </c>
      <c r="L203" s="100">
        <f t="shared" ref="L203:L266" si="40">F203+I203</f>
        <v>9877.1116714273012</v>
      </c>
      <c r="M203" s="100">
        <f t="shared" si="38"/>
        <v>9877.1116714273012</v>
      </c>
      <c r="N203" s="280"/>
      <c r="O203" s="279"/>
    </row>
    <row r="204" spans="1:15">
      <c r="A204" s="113">
        <v>42766</v>
      </c>
      <c r="B204" s="103">
        <f t="shared" si="34"/>
        <v>1</v>
      </c>
      <c r="C204" s="104" t="str">
        <f t="shared" si="35"/>
        <v>Mar2017</v>
      </c>
      <c r="D204" s="105">
        <f t="shared" si="36"/>
        <v>42795</v>
      </c>
      <c r="E204" s="276"/>
      <c r="F204" s="277">
        <v>7067.1794472581942</v>
      </c>
      <c r="G204" s="277">
        <v>7067.1794472581942</v>
      </c>
      <c r="H204" s="271"/>
      <c r="I204" s="100">
        <f t="shared" si="39"/>
        <v>3073.1775981424712</v>
      </c>
      <c r="J204" s="100">
        <v>3073.1775981424712</v>
      </c>
      <c r="K204" s="100"/>
      <c r="L204" s="100">
        <f t="shared" si="40"/>
        <v>10140.357045400666</v>
      </c>
      <c r="M204" s="100">
        <f t="shared" si="38"/>
        <v>10140.357045400666</v>
      </c>
      <c r="N204" s="280"/>
      <c r="O204" s="279"/>
    </row>
    <row r="205" spans="1:15">
      <c r="A205" s="95">
        <v>42794</v>
      </c>
      <c r="B205" s="103">
        <f t="shared" si="34"/>
        <v>1</v>
      </c>
      <c r="C205" s="104" t="str">
        <f t="shared" si="35"/>
        <v>Mar2017</v>
      </c>
      <c r="D205" s="105">
        <f t="shared" si="36"/>
        <v>42795</v>
      </c>
      <c r="E205" s="276"/>
      <c r="F205" s="277">
        <v>7108.9836795572883</v>
      </c>
      <c r="G205" s="277">
        <v>7108.9836795572883</v>
      </c>
      <c r="H205" s="271"/>
      <c r="I205" s="100">
        <f t="shared" si="39"/>
        <v>3102.6283368652603</v>
      </c>
      <c r="J205" s="100">
        <v>3102.6283368652603</v>
      </c>
      <c r="K205" s="100"/>
      <c r="L205" s="100">
        <f t="shared" si="40"/>
        <v>10211.612016422549</v>
      </c>
      <c r="M205" s="100">
        <f t="shared" si="38"/>
        <v>10211.612016422549</v>
      </c>
      <c r="N205" s="280"/>
      <c r="O205" s="279"/>
    </row>
    <row r="206" spans="1:15">
      <c r="A206" s="113">
        <v>42825</v>
      </c>
      <c r="B206" s="103">
        <f t="shared" si="34"/>
        <v>1</v>
      </c>
      <c r="C206" s="104" t="str">
        <f t="shared" si="35"/>
        <v>Mar2017</v>
      </c>
      <c r="D206" s="105">
        <f t="shared" si="36"/>
        <v>42795</v>
      </c>
      <c r="E206" s="276"/>
      <c r="F206" s="277">
        <v>7162.2571437026236</v>
      </c>
      <c r="G206" s="277">
        <v>7162.2571437026236</v>
      </c>
      <c r="H206" s="271"/>
      <c r="I206" s="100">
        <f t="shared" si="39"/>
        <v>3080.9046500738418</v>
      </c>
      <c r="J206" s="100">
        <v>3080.9046500738418</v>
      </c>
      <c r="K206" s="100"/>
      <c r="L206" s="100">
        <f t="shared" si="40"/>
        <v>10243.161793776466</v>
      </c>
      <c r="M206" s="100">
        <f t="shared" si="38"/>
        <v>10243.161793776466</v>
      </c>
      <c r="N206" s="280"/>
      <c r="O206" s="279"/>
    </row>
    <row r="207" spans="1:15">
      <c r="A207" s="95">
        <v>42855</v>
      </c>
      <c r="B207" s="103">
        <f t="shared" si="34"/>
        <v>2</v>
      </c>
      <c r="C207" s="104" t="str">
        <f t="shared" si="35"/>
        <v>June2017</v>
      </c>
      <c r="D207" s="105">
        <f t="shared" si="36"/>
        <v>42887</v>
      </c>
      <c r="E207" s="276"/>
      <c r="F207" s="277">
        <v>7158.2145194314253</v>
      </c>
      <c r="G207" s="277">
        <v>7158.2145194314253</v>
      </c>
      <c r="H207" s="271"/>
      <c r="I207" s="100">
        <f t="shared" si="39"/>
        <v>3078.9396209115089</v>
      </c>
      <c r="J207" s="100">
        <v>3078.9396209115089</v>
      </c>
      <c r="K207" s="100"/>
      <c r="L207" s="100">
        <f t="shared" si="40"/>
        <v>10237.154140342935</v>
      </c>
      <c r="M207" s="100">
        <f t="shared" si="38"/>
        <v>10237.154140342935</v>
      </c>
      <c r="N207" s="280"/>
      <c r="O207" s="279"/>
    </row>
    <row r="208" spans="1:15">
      <c r="A208" s="113">
        <v>42886</v>
      </c>
      <c r="B208" s="103">
        <f t="shared" si="34"/>
        <v>2</v>
      </c>
      <c r="C208" s="104" t="str">
        <f t="shared" si="35"/>
        <v>June2017</v>
      </c>
      <c r="D208" s="105">
        <f t="shared" si="36"/>
        <v>42887</v>
      </c>
      <c r="E208" s="276"/>
      <c r="F208" s="277">
        <v>7197.4225077550391</v>
      </c>
      <c r="G208" s="277">
        <v>7197.4225077550391</v>
      </c>
      <c r="H208" s="271"/>
      <c r="I208" s="100">
        <f t="shared" si="39"/>
        <v>3070.8892965372329</v>
      </c>
      <c r="J208" s="100">
        <v>3070.8892965372329</v>
      </c>
      <c r="K208" s="100"/>
      <c r="L208" s="100">
        <f t="shared" si="40"/>
        <v>10268.311804292272</v>
      </c>
      <c r="M208" s="100">
        <f t="shared" si="38"/>
        <v>10268.311804292272</v>
      </c>
      <c r="N208" s="280"/>
      <c r="O208" s="279"/>
    </row>
    <row r="209" spans="1:15">
      <c r="A209" s="95">
        <v>42916</v>
      </c>
      <c r="B209" s="103">
        <f t="shared" si="34"/>
        <v>2</v>
      </c>
      <c r="C209" s="104" t="str">
        <f t="shared" si="35"/>
        <v>June2017</v>
      </c>
      <c r="D209" s="105">
        <f t="shared" si="36"/>
        <v>42887</v>
      </c>
      <c r="E209" s="276"/>
      <c r="F209" s="277">
        <v>7177.8208894618647</v>
      </c>
      <c r="G209" s="277">
        <v>7177.8208894618647</v>
      </c>
      <c r="H209" s="271"/>
      <c r="I209" s="100">
        <f t="shared" si="39"/>
        <v>3096.0682620514231</v>
      </c>
      <c r="J209" s="100">
        <v>3096.0682620514231</v>
      </c>
      <c r="K209" s="100"/>
      <c r="L209" s="100">
        <f t="shared" si="40"/>
        <v>10273.889151513287</v>
      </c>
      <c r="M209" s="100">
        <f t="shared" si="38"/>
        <v>10273.889151513287</v>
      </c>
      <c r="N209" s="280"/>
      <c r="O209" s="279"/>
    </row>
    <row r="210" spans="1:15">
      <c r="A210" s="95">
        <v>42947</v>
      </c>
      <c r="B210" s="103">
        <f t="shared" si="34"/>
        <v>3</v>
      </c>
      <c r="C210" s="104" t="str">
        <f t="shared" si="35"/>
        <v>Sep2017</v>
      </c>
      <c r="D210" s="105">
        <f t="shared" si="36"/>
        <v>42979</v>
      </c>
      <c r="E210" s="276"/>
      <c r="F210" s="277">
        <v>7249.7630903019863</v>
      </c>
      <c r="G210" s="277">
        <v>7249.7630903019863</v>
      </c>
      <c r="H210" s="271"/>
      <c r="I210" s="100">
        <f t="shared" si="39"/>
        <v>3030.4528337090724</v>
      </c>
      <c r="J210" s="100">
        <v>3030.4528337090724</v>
      </c>
      <c r="K210" s="100"/>
      <c r="L210" s="100">
        <f t="shared" si="40"/>
        <v>10280.21592401106</v>
      </c>
      <c r="M210" s="100">
        <f t="shared" si="38"/>
        <v>10280.21592401106</v>
      </c>
      <c r="N210" s="280"/>
      <c r="O210" s="279"/>
    </row>
    <row r="211" spans="1:15">
      <c r="A211" s="95">
        <v>42978</v>
      </c>
      <c r="B211" s="103">
        <f t="shared" si="34"/>
        <v>3</v>
      </c>
      <c r="C211" s="104" t="str">
        <f t="shared" si="35"/>
        <v>Sep2017</v>
      </c>
      <c r="D211" s="105">
        <f t="shared" si="36"/>
        <v>42979</v>
      </c>
      <c r="E211" s="276"/>
      <c r="F211" s="277">
        <v>7360.9603741853562</v>
      </c>
      <c r="G211" s="277">
        <v>7360.9603741853562</v>
      </c>
      <c r="H211" s="271"/>
      <c r="I211" s="100">
        <f t="shared" si="39"/>
        <v>3132.3832724455251</v>
      </c>
      <c r="J211" s="100">
        <v>3132.3832724455251</v>
      </c>
      <c r="K211" s="100"/>
      <c r="L211" s="100">
        <f t="shared" si="40"/>
        <v>10493.343646630881</v>
      </c>
      <c r="M211" s="100">
        <f t="shared" si="38"/>
        <v>10493.343646630881</v>
      </c>
      <c r="N211" s="280"/>
      <c r="O211" s="279"/>
    </row>
    <row r="212" spans="1:15">
      <c r="A212" s="95">
        <v>43008</v>
      </c>
      <c r="B212" s="103">
        <f t="shared" si="34"/>
        <v>3</v>
      </c>
      <c r="C212" s="104" t="str">
        <f t="shared" si="35"/>
        <v>Sep2017</v>
      </c>
      <c r="D212" s="105">
        <f t="shared" si="36"/>
        <v>42979</v>
      </c>
      <c r="E212" s="276"/>
      <c r="F212" s="277">
        <v>7376.8077584775392</v>
      </c>
      <c r="G212" s="277">
        <v>7376.8077584775392</v>
      </c>
      <c r="H212" s="271"/>
      <c r="I212" s="100">
        <f t="shared" si="39"/>
        <v>3109.0712291766768</v>
      </c>
      <c r="J212" s="100">
        <v>3109.0712291766768</v>
      </c>
      <c r="K212" s="100"/>
      <c r="L212" s="100">
        <f t="shared" si="40"/>
        <v>10485.878987654216</v>
      </c>
      <c r="M212" s="100">
        <f t="shared" si="38"/>
        <v>10485.878987654216</v>
      </c>
      <c r="N212" s="280"/>
      <c r="O212" s="279"/>
    </row>
    <row r="213" spans="1:15">
      <c r="A213" s="95">
        <v>43039</v>
      </c>
      <c r="B213" s="103">
        <f t="shared" si="34"/>
        <v>4</v>
      </c>
      <c r="C213" s="104" t="str">
        <f t="shared" si="35"/>
        <v>dec2017</v>
      </c>
      <c r="D213" s="105">
        <f t="shared" si="36"/>
        <v>43070</v>
      </c>
      <c r="E213" s="276"/>
      <c r="F213" s="277">
        <v>7334.687281770568</v>
      </c>
      <c r="G213" s="277">
        <v>7334.687281770568</v>
      </c>
      <c r="H213" s="271"/>
      <c r="I213" s="100">
        <f t="shared" si="39"/>
        <v>3127.7467869851389</v>
      </c>
      <c r="J213" s="100">
        <v>3127.7467869851389</v>
      </c>
      <c r="K213" s="100"/>
      <c r="L213" s="100">
        <f t="shared" si="40"/>
        <v>10462.434068755707</v>
      </c>
      <c r="M213" s="100">
        <f t="shared" si="38"/>
        <v>10462.434068755707</v>
      </c>
      <c r="N213" s="280"/>
      <c r="O213" s="279"/>
    </row>
    <row r="214" spans="1:15">
      <c r="A214" s="95">
        <v>43069</v>
      </c>
      <c r="B214" s="103">
        <f t="shared" si="34"/>
        <v>4</v>
      </c>
      <c r="C214" s="104" t="str">
        <f t="shared" si="35"/>
        <v>dec2017</v>
      </c>
      <c r="D214" s="105">
        <f t="shared" si="36"/>
        <v>43070</v>
      </c>
      <c r="E214" s="276"/>
      <c r="F214" s="277">
        <v>7385.8626133480393</v>
      </c>
      <c r="G214" s="277"/>
      <c r="H214" s="271"/>
      <c r="I214" s="100">
        <v>2934.6841850860483</v>
      </c>
      <c r="J214" s="100"/>
      <c r="K214" s="100"/>
      <c r="L214" s="100">
        <f t="shared" si="40"/>
        <v>10320.546798434087</v>
      </c>
      <c r="M214" s="278"/>
      <c r="N214" s="280"/>
      <c r="O214" s="279"/>
    </row>
    <row r="215" spans="1:15">
      <c r="A215" s="95">
        <v>43100</v>
      </c>
      <c r="B215" s="103">
        <f t="shared" si="34"/>
        <v>4</v>
      </c>
      <c r="C215" s="104" t="str">
        <f t="shared" si="35"/>
        <v>dec2017</v>
      </c>
      <c r="D215" s="105">
        <f t="shared" si="36"/>
        <v>43070</v>
      </c>
      <c r="E215" s="276"/>
      <c r="F215" s="277">
        <v>7221.5773748520405</v>
      </c>
      <c r="G215" s="277"/>
      <c r="H215" s="271"/>
      <c r="I215" s="100">
        <v>3075.302558622277</v>
      </c>
      <c r="J215" s="100"/>
      <c r="K215" s="100"/>
      <c r="L215" s="100">
        <f t="shared" si="40"/>
        <v>10296.879933474318</v>
      </c>
      <c r="M215" s="278"/>
      <c r="N215" s="280"/>
      <c r="O215" s="279"/>
    </row>
    <row r="216" spans="1:15">
      <c r="A216" s="95">
        <v>43131</v>
      </c>
      <c r="B216" s="103">
        <f t="shared" si="34"/>
        <v>1</v>
      </c>
      <c r="C216" s="104" t="str">
        <f t="shared" si="35"/>
        <v>Mar2018</v>
      </c>
      <c r="D216" s="105">
        <f t="shared" si="36"/>
        <v>43160</v>
      </c>
      <c r="E216" s="276"/>
      <c r="F216" s="277">
        <v>7213.253874204519</v>
      </c>
      <c r="G216" s="277"/>
      <c r="H216" s="271"/>
      <c r="I216" s="100">
        <v>2989.7956110791747</v>
      </c>
      <c r="J216" s="100"/>
      <c r="K216" s="100"/>
      <c r="L216" s="100">
        <f t="shared" si="40"/>
        <v>10203.049485283693</v>
      </c>
      <c r="M216" s="278"/>
      <c r="N216" s="280"/>
      <c r="O216" s="279"/>
    </row>
    <row r="217" spans="1:15">
      <c r="A217" s="95">
        <v>43159</v>
      </c>
      <c r="B217" s="103">
        <f t="shared" si="34"/>
        <v>1</v>
      </c>
      <c r="C217" s="104" t="str">
        <f t="shared" si="35"/>
        <v>Mar2018</v>
      </c>
      <c r="D217" s="105">
        <f t="shared" si="36"/>
        <v>43160</v>
      </c>
      <c r="E217" s="276"/>
      <c r="F217" s="277">
        <v>7200.1210122987904</v>
      </c>
      <c r="G217" s="277"/>
      <c r="H217" s="271"/>
      <c r="I217" s="100">
        <v>3102.5416787252061</v>
      </c>
      <c r="J217" s="100"/>
      <c r="K217" s="100"/>
      <c r="L217" s="100">
        <f t="shared" si="40"/>
        <v>10302.662691023997</v>
      </c>
      <c r="M217" s="278"/>
      <c r="N217" s="280"/>
      <c r="O217" s="279"/>
    </row>
    <row r="218" spans="1:15">
      <c r="A218" s="95">
        <v>43190</v>
      </c>
      <c r="B218" s="103">
        <f t="shared" si="34"/>
        <v>1</v>
      </c>
      <c r="C218" s="104" t="str">
        <f t="shared" si="35"/>
        <v>Mar2018</v>
      </c>
      <c r="D218" s="105">
        <f t="shared" si="36"/>
        <v>43160</v>
      </c>
      <c r="E218" s="276"/>
      <c r="F218" s="277">
        <v>7270.5497196845781</v>
      </c>
      <c r="G218" s="277"/>
      <c r="H218" s="271"/>
      <c r="I218" s="100">
        <v>3163.566374994999</v>
      </c>
      <c r="J218" s="100"/>
      <c r="K218" s="100"/>
      <c r="L218" s="100">
        <f t="shared" si="40"/>
        <v>10434.116094679577</v>
      </c>
      <c r="M218" s="278"/>
      <c r="N218" s="280"/>
      <c r="O218" s="279"/>
    </row>
    <row r="219" spans="1:15">
      <c r="A219" s="95">
        <v>43220</v>
      </c>
      <c r="B219" s="103">
        <f t="shared" si="34"/>
        <v>2</v>
      </c>
      <c r="C219" s="104" t="str">
        <f t="shared" si="35"/>
        <v>June2018</v>
      </c>
      <c r="D219" s="105">
        <f t="shared" si="36"/>
        <v>43252</v>
      </c>
      <c r="E219" s="276"/>
      <c r="F219" s="277">
        <v>7300.5579700510561</v>
      </c>
      <c r="G219" s="277"/>
      <c r="H219" s="271"/>
      <c r="I219" s="100">
        <v>3096.336902959365</v>
      </c>
      <c r="J219" s="100"/>
      <c r="K219" s="100"/>
      <c r="L219" s="100">
        <f t="shared" si="40"/>
        <v>10396.89487301042</v>
      </c>
      <c r="M219" s="278"/>
      <c r="N219" s="280"/>
      <c r="O219" s="279"/>
    </row>
    <row r="220" spans="1:15">
      <c r="A220" s="95">
        <v>43251</v>
      </c>
      <c r="B220" s="103">
        <f t="shared" si="34"/>
        <v>2</v>
      </c>
      <c r="C220" s="104" t="str">
        <f t="shared" si="35"/>
        <v>June2018</v>
      </c>
      <c r="D220" s="105">
        <f t="shared" si="36"/>
        <v>43252</v>
      </c>
      <c r="E220" s="276"/>
      <c r="F220" s="277">
        <v>7375.5845985651422</v>
      </c>
      <c r="G220" s="277"/>
      <c r="H220" s="271"/>
      <c r="I220" s="100">
        <v>3068.4528788027451</v>
      </c>
      <c r="J220" s="100"/>
      <c r="K220" s="100"/>
      <c r="L220" s="100">
        <f t="shared" si="40"/>
        <v>10444.037477367887</v>
      </c>
      <c r="M220" s="278"/>
      <c r="N220" s="280"/>
      <c r="O220" s="279"/>
    </row>
    <row r="221" spans="1:15">
      <c r="A221" s="95">
        <v>43281</v>
      </c>
      <c r="B221" s="103">
        <f t="shared" si="34"/>
        <v>2</v>
      </c>
      <c r="C221" s="104" t="str">
        <f t="shared" si="35"/>
        <v>June2018</v>
      </c>
      <c r="D221" s="105">
        <f t="shared" si="36"/>
        <v>43252</v>
      </c>
      <c r="E221" s="276"/>
      <c r="F221" s="277">
        <v>7451.4097770743419</v>
      </c>
      <c r="G221" s="277"/>
      <c r="H221" s="271"/>
      <c r="I221" s="100">
        <v>3147.5031373121983</v>
      </c>
      <c r="J221" s="100"/>
      <c r="K221" s="100"/>
      <c r="L221" s="100">
        <f t="shared" si="40"/>
        <v>10598.912914386539</v>
      </c>
      <c r="M221" s="278"/>
      <c r="N221" s="280"/>
      <c r="O221" s="279"/>
    </row>
    <row r="222" spans="1:15">
      <c r="A222" s="115">
        <v>43312</v>
      </c>
      <c r="B222" s="103">
        <f t="shared" ref="B222:B285" si="41">MONTH(MONTH(A222)&amp;0)</f>
        <v>3</v>
      </c>
      <c r="C222" s="104" t="str">
        <f t="shared" ref="C222:C285" si="42">IF(B222=4,"dec",IF(B222=1,"Mar", IF(B222=2,"June",IF(B222=3,"Sep",""))))&amp;YEAR(A222)</f>
        <v>Sep2018</v>
      </c>
      <c r="D222" s="105">
        <f t="shared" ref="D222:D285" si="43">DATEVALUE(C222)</f>
        <v>43344</v>
      </c>
      <c r="E222" s="276"/>
      <c r="F222" s="277">
        <v>7607.8572465202851</v>
      </c>
      <c r="G222" s="277"/>
      <c r="H222" s="271"/>
      <c r="I222" s="100">
        <v>3105.7957224029878</v>
      </c>
      <c r="J222" s="100"/>
      <c r="K222" s="100"/>
      <c r="L222" s="100">
        <f t="shared" si="40"/>
        <v>10713.652968923274</v>
      </c>
      <c r="M222" s="278"/>
      <c r="N222" s="280"/>
      <c r="O222" s="279"/>
    </row>
    <row r="223" spans="1:15">
      <c r="A223" s="115">
        <v>43343</v>
      </c>
      <c r="B223" s="103">
        <f t="shared" si="41"/>
        <v>3</v>
      </c>
      <c r="C223" s="104" t="str">
        <f t="shared" si="42"/>
        <v>Sep2018</v>
      </c>
      <c r="D223" s="105">
        <f t="shared" si="43"/>
        <v>43344</v>
      </c>
      <c r="E223" s="276"/>
      <c r="F223" s="277">
        <v>7625.3174425987854</v>
      </c>
      <c r="G223" s="277"/>
      <c r="H223" s="271"/>
      <c r="I223" s="100">
        <v>3092.5753177383481</v>
      </c>
      <c r="J223" s="100"/>
      <c r="K223" s="100"/>
      <c r="L223" s="100">
        <f t="shared" si="40"/>
        <v>10717.892760337134</v>
      </c>
      <c r="M223" s="278"/>
      <c r="N223" s="280"/>
      <c r="O223" s="279"/>
    </row>
    <row r="224" spans="1:15">
      <c r="A224" s="115">
        <v>43373</v>
      </c>
      <c r="B224" s="103">
        <f t="shared" si="41"/>
        <v>3</v>
      </c>
      <c r="C224" s="104" t="str">
        <f t="shared" si="42"/>
        <v>Sep2018</v>
      </c>
      <c r="D224" s="105">
        <f t="shared" si="43"/>
        <v>43344</v>
      </c>
      <c r="E224" s="276"/>
      <c r="F224" s="277">
        <v>7646.7045889553174</v>
      </c>
      <c r="G224" s="277"/>
      <c r="H224" s="271"/>
      <c r="I224" s="100">
        <v>3123.0387493566218</v>
      </c>
      <c r="J224" s="100"/>
      <c r="K224" s="100"/>
      <c r="L224" s="100">
        <f t="shared" si="40"/>
        <v>10769.743338311939</v>
      </c>
      <c r="M224" s="278"/>
      <c r="N224" s="280"/>
      <c r="O224" s="279"/>
    </row>
    <row r="225" spans="1:15">
      <c r="A225" s="115">
        <v>43404</v>
      </c>
      <c r="B225" s="103">
        <f t="shared" si="41"/>
        <v>4</v>
      </c>
      <c r="C225" s="104" t="str">
        <f t="shared" si="42"/>
        <v>dec2018</v>
      </c>
      <c r="D225" s="105">
        <f t="shared" si="43"/>
        <v>43435</v>
      </c>
      <c r="E225" s="276"/>
      <c r="F225" s="277">
        <v>7589.6770763269997</v>
      </c>
      <c r="G225" s="277"/>
      <c r="H225" s="271"/>
      <c r="I225" s="100">
        <v>3026.5818557801467</v>
      </c>
      <c r="J225" s="100"/>
      <c r="K225" s="100"/>
      <c r="L225" s="100">
        <f t="shared" si="40"/>
        <v>10616.258932107146</v>
      </c>
      <c r="M225" s="278"/>
      <c r="N225" s="280"/>
      <c r="O225" s="279"/>
    </row>
    <row r="226" spans="1:15">
      <c r="A226" s="115">
        <v>43434</v>
      </c>
      <c r="B226" s="103">
        <f t="shared" si="41"/>
        <v>4</v>
      </c>
      <c r="C226" s="104" t="str">
        <f t="shared" si="42"/>
        <v>dec2018</v>
      </c>
      <c r="D226" s="105">
        <f t="shared" si="43"/>
        <v>43435</v>
      </c>
      <c r="E226" s="276"/>
      <c r="F226" s="277">
        <v>7585.2513499612432</v>
      </c>
      <c r="G226" s="277"/>
      <c r="H226" s="271"/>
      <c r="I226" s="100">
        <v>3075.8477493924884</v>
      </c>
      <c r="J226" s="100"/>
      <c r="K226" s="100"/>
      <c r="L226" s="100">
        <f t="shared" si="40"/>
        <v>10661.099099353731</v>
      </c>
      <c r="M226" s="278"/>
      <c r="N226" s="280"/>
      <c r="O226" s="279"/>
    </row>
    <row r="227" spans="1:15">
      <c r="A227" s="115">
        <v>43465</v>
      </c>
      <c r="B227" s="103">
        <f t="shared" si="41"/>
        <v>4</v>
      </c>
      <c r="C227" s="104" t="str">
        <f t="shared" si="42"/>
        <v>dec2018</v>
      </c>
      <c r="D227" s="105">
        <f t="shared" si="43"/>
        <v>43435</v>
      </c>
      <c r="E227" s="276"/>
      <c r="F227" s="277">
        <v>7384.6852129399758</v>
      </c>
      <c r="G227" s="277"/>
      <c r="H227" s="271"/>
      <c r="I227" s="100">
        <v>3255.5837074250803</v>
      </c>
      <c r="J227" s="100"/>
      <c r="K227" s="100"/>
      <c r="L227" s="100">
        <f t="shared" si="40"/>
        <v>10640.268920365055</v>
      </c>
      <c r="M227" s="278"/>
      <c r="N227" s="280"/>
      <c r="O227" s="279"/>
    </row>
    <row r="228" spans="1:15">
      <c r="A228" s="115">
        <v>43496</v>
      </c>
      <c r="B228" s="103">
        <f t="shared" si="41"/>
        <v>1</v>
      </c>
      <c r="C228" s="104" t="str">
        <f t="shared" si="42"/>
        <v>Mar2019</v>
      </c>
      <c r="D228" s="105">
        <f t="shared" si="43"/>
        <v>43525</v>
      </c>
      <c r="E228" s="276"/>
      <c r="F228" s="277">
        <v>7373.3886590044795</v>
      </c>
      <c r="G228" s="277"/>
      <c r="H228" s="271"/>
      <c r="I228" s="100">
        <v>3133.3507217099873</v>
      </c>
      <c r="J228" s="100"/>
      <c r="K228" s="100"/>
      <c r="L228" s="100">
        <f t="shared" si="40"/>
        <v>10506.739380714467</v>
      </c>
      <c r="M228" s="278"/>
      <c r="N228" s="280"/>
      <c r="O228" s="279"/>
    </row>
    <row r="229" spans="1:15">
      <c r="A229" s="115">
        <v>43524</v>
      </c>
      <c r="B229" s="103">
        <f t="shared" si="41"/>
        <v>1</v>
      </c>
      <c r="C229" s="104" t="str">
        <f t="shared" si="42"/>
        <v>Mar2019</v>
      </c>
      <c r="D229" s="105">
        <f t="shared" si="43"/>
        <v>43525</v>
      </c>
      <c r="E229" s="276"/>
      <c r="F229" s="277">
        <v>7457.552297787709</v>
      </c>
      <c r="G229" s="277"/>
      <c r="H229" s="271"/>
      <c r="I229" s="100">
        <v>3252.0690544482854</v>
      </c>
      <c r="J229" s="100"/>
      <c r="K229" s="100"/>
      <c r="L229" s="100">
        <f t="shared" si="40"/>
        <v>10709.621352235994</v>
      </c>
      <c r="M229" s="278"/>
      <c r="N229" s="280"/>
      <c r="O229" s="279"/>
    </row>
    <row r="230" spans="1:15">
      <c r="A230" s="115">
        <v>43555</v>
      </c>
      <c r="B230" s="103">
        <f t="shared" si="41"/>
        <v>1</v>
      </c>
      <c r="C230" s="104" t="str">
        <f t="shared" si="42"/>
        <v>Mar2019</v>
      </c>
      <c r="D230" s="105">
        <f t="shared" si="43"/>
        <v>43525</v>
      </c>
      <c r="E230" s="276"/>
      <c r="F230" s="277">
        <v>7501.928809713103</v>
      </c>
      <c r="G230" s="277"/>
      <c r="H230" s="271"/>
      <c r="I230" s="100">
        <v>3318.5037286043075</v>
      </c>
      <c r="J230" s="100"/>
      <c r="K230" s="100"/>
      <c r="L230" s="100">
        <f t="shared" si="40"/>
        <v>10820.432538317411</v>
      </c>
      <c r="M230" s="278"/>
      <c r="N230" s="280"/>
      <c r="O230" s="279"/>
    </row>
    <row r="231" spans="1:15">
      <c r="A231" s="115">
        <v>43585</v>
      </c>
      <c r="B231" s="103">
        <f t="shared" si="41"/>
        <v>2</v>
      </c>
      <c r="C231" s="104" t="str">
        <f t="shared" si="42"/>
        <v>June2019</v>
      </c>
      <c r="D231" s="105">
        <f t="shared" si="43"/>
        <v>43617</v>
      </c>
      <c r="E231" s="276"/>
      <c r="F231" s="277">
        <v>7511.9970741757934</v>
      </c>
      <c r="G231" s="277"/>
      <c r="H231" s="271"/>
      <c r="I231" s="100">
        <v>3237.1580938962657</v>
      </c>
      <c r="J231" s="100"/>
      <c r="K231" s="100"/>
      <c r="L231" s="100">
        <f t="shared" si="40"/>
        <v>10749.155168072059</v>
      </c>
      <c r="M231" s="278"/>
      <c r="N231" s="280"/>
      <c r="O231" s="279"/>
    </row>
    <row r="232" spans="1:15">
      <c r="A232" s="115">
        <v>43616</v>
      </c>
      <c r="B232" s="103">
        <f t="shared" si="41"/>
        <v>2</v>
      </c>
      <c r="C232" s="104" t="str">
        <f t="shared" si="42"/>
        <v>June2019</v>
      </c>
      <c r="D232" s="105">
        <f t="shared" si="43"/>
        <v>43617</v>
      </c>
      <c r="E232" s="276"/>
      <c r="F232" s="277">
        <v>7570.4743562363856</v>
      </c>
      <c r="G232" s="277"/>
      <c r="H232" s="271"/>
      <c r="I232" s="100">
        <v>3201.9379299699458</v>
      </c>
      <c r="J232" s="100"/>
      <c r="K232" s="100"/>
      <c r="L232" s="100">
        <f t="shared" si="40"/>
        <v>10772.41228620633</v>
      </c>
      <c r="M232" s="278"/>
      <c r="N232" s="280"/>
      <c r="O232" s="279"/>
    </row>
    <row r="233" spans="1:15">
      <c r="A233" s="115">
        <v>43646</v>
      </c>
      <c r="B233" s="103">
        <f t="shared" si="41"/>
        <v>2</v>
      </c>
      <c r="C233" s="104" t="str">
        <f t="shared" si="42"/>
        <v>June2019</v>
      </c>
      <c r="D233" s="105">
        <f t="shared" si="43"/>
        <v>43617</v>
      </c>
      <c r="E233" s="276"/>
      <c r="F233" s="277">
        <v>7636.1163797860954</v>
      </c>
      <c r="G233" s="277"/>
      <c r="H233" s="271"/>
      <c r="I233" s="100">
        <v>3323.4296379518364</v>
      </c>
      <c r="J233" s="100"/>
      <c r="K233" s="100"/>
      <c r="L233" s="100">
        <f t="shared" si="40"/>
        <v>10959.546017737932</v>
      </c>
      <c r="M233" s="278"/>
      <c r="N233" s="280"/>
      <c r="O233" s="279"/>
    </row>
    <row r="234" spans="1:15">
      <c r="A234" s="115">
        <v>43677</v>
      </c>
      <c r="B234" s="103">
        <f t="shared" si="41"/>
        <v>3</v>
      </c>
      <c r="C234" s="104" t="str">
        <f t="shared" si="42"/>
        <v>Sep2019</v>
      </c>
      <c r="D234" s="105">
        <f t="shared" si="43"/>
        <v>43709</v>
      </c>
      <c r="E234" s="276"/>
      <c r="F234" s="277">
        <v>7803.6314497091134</v>
      </c>
      <c r="G234" s="277"/>
      <c r="H234" s="271"/>
      <c r="I234" s="100">
        <v>3254.7990716194686</v>
      </c>
      <c r="J234" s="100"/>
      <c r="K234" s="100"/>
      <c r="L234" s="100">
        <f t="shared" si="40"/>
        <v>11058.430521328582</v>
      </c>
      <c r="M234" s="278"/>
      <c r="N234" s="280"/>
      <c r="O234" s="279"/>
    </row>
    <row r="235" spans="1:15">
      <c r="A235" s="115">
        <v>43708</v>
      </c>
      <c r="B235" s="103">
        <f t="shared" si="41"/>
        <v>3</v>
      </c>
      <c r="C235" s="104" t="str">
        <f t="shared" si="42"/>
        <v>Sep2019</v>
      </c>
      <c r="D235" s="105">
        <f t="shared" si="43"/>
        <v>43709</v>
      </c>
      <c r="E235" s="276"/>
      <c r="F235" s="277">
        <v>7795.7449819940248</v>
      </c>
      <c r="G235" s="277"/>
      <c r="H235" s="271"/>
      <c r="I235" s="100">
        <v>3253.1848365227097</v>
      </c>
      <c r="J235" s="100"/>
      <c r="K235" s="100"/>
      <c r="L235" s="100">
        <f t="shared" si="40"/>
        <v>11048.929818516735</v>
      </c>
      <c r="M235" s="278"/>
      <c r="N235" s="280"/>
      <c r="O235" s="279"/>
    </row>
    <row r="236" spans="1:15">
      <c r="A236" s="115">
        <v>43738</v>
      </c>
      <c r="B236" s="103">
        <f t="shared" si="41"/>
        <v>3</v>
      </c>
      <c r="C236" s="104" t="str">
        <f t="shared" si="42"/>
        <v>Sep2019</v>
      </c>
      <c r="D236" s="105">
        <f t="shared" si="43"/>
        <v>43709</v>
      </c>
      <c r="E236" s="276"/>
      <c r="F236" s="277">
        <v>7858.0533888408099</v>
      </c>
      <c r="G236" s="277"/>
      <c r="H236" s="271"/>
      <c r="I236" s="100">
        <v>3320.000725005274</v>
      </c>
      <c r="J236" s="100"/>
      <c r="K236" s="100"/>
      <c r="L236" s="100">
        <f t="shared" si="40"/>
        <v>11178.054113846083</v>
      </c>
      <c r="M236" s="278"/>
      <c r="N236" s="280"/>
      <c r="O236" s="279"/>
    </row>
    <row r="237" spans="1:15">
      <c r="A237" s="115">
        <v>43769</v>
      </c>
      <c r="B237" s="103">
        <f t="shared" si="41"/>
        <v>4</v>
      </c>
      <c r="C237" s="104" t="str">
        <f t="shared" si="42"/>
        <v>dec2019</v>
      </c>
      <c r="D237" s="105">
        <f t="shared" si="43"/>
        <v>43800</v>
      </c>
      <c r="E237" s="276"/>
      <c r="F237" s="277">
        <v>7812.6066382234185</v>
      </c>
      <c r="G237" s="277"/>
      <c r="H237" s="271"/>
      <c r="I237" s="100">
        <v>3171.4430048544832</v>
      </c>
      <c r="J237" s="100"/>
      <c r="K237" s="100"/>
      <c r="L237" s="100">
        <f t="shared" si="40"/>
        <v>10984.049643077902</v>
      </c>
      <c r="M237" s="278"/>
      <c r="N237" s="280"/>
      <c r="O237" s="279"/>
    </row>
    <row r="238" spans="1:15">
      <c r="A238" s="115">
        <v>43799</v>
      </c>
      <c r="B238" s="103">
        <f t="shared" si="41"/>
        <v>4</v>
      </c>
      <c r="C238" s="104" t="str">
        <f t="shared" si="42"/>
        <v>dec2019</v>
      </c>
      <c r="D238" s="105">
        <f t="shared" si="43"/>
        <v>43800</v>
      </c>
      <c r="E238" s="276"/>
      <c r="F238" s="277">
        <v>7822.6377397143069</v>
      </c>
      <c r="G238" s="277"/>
      <c r="H238" s="271"/>
      <c r="I238" s="100">
        <v>3213.6032413012526</v>
      </c>
      <c r="J238" s="100"/>
      <c r="K238" s="100"/>
      <c r="L238" s="100">
        <f t="shared" si="40"/>
        <v>11036.240981015559</v>
      </c>
      <c r="M238" s="278"/>
      <c r="N238" s="280"/>
      <c r="O238" s="279"/>
    </row>
    <row r="239" spans="1:15">
      <c r="A239" s="115">
        <v>43830</v>
      </c>
      <c r="B239" s="103">
        <f t="shared" si="41"/>
        <v>4</v>
      </c>
      <c r="C239" s="104" t="str">
        <f t="shared" si="42"/>
        <v>dec2019</v>
      </c>
      <c r="D239" s="105">
        <f t="shared" si="43"/>
        <v>43800</v>
      </c>
      <c r="E239" s="276"/>
      <c r="F239" s="277">
        <v>7645.6140842989871</v>
      </c>
      <c r="G239" s="277"/>
      <c r="H239" s="271"/>
      <c r="I239" s="100">
        <v>3387.9116915527416</v>
      </c>
      <c r="J239" s="100"/>
      <c r="K239" s="100"/>
      <c r="L239" s="100">
        <f t="shared" si="40"/>
        <v>11033.525775851729</v>
      </c>
      <c r="M239" s="278"/>
      <c r="N239" s="280"/>
      <c r="O239" s="279"/>
    </row>
    <row r="240" spans="1:15">
      <c r="A240" s="115">
        <v>43861</v>
      </c>
      <c r="B240" s="103">
        <f t="shared" si="41"/>
        <v>1</v>
      </c>
      <c r="C240" s="104" t="str">
        <f t="shared" si="42"/>
        <v>Mar2020</v>
      </c>
      <c r="D240" s="105">
        <f t="shared" si="43"/>
        <v>43891</v>
      </c>
      <c r="E240" s="276"/>
      <c r="F240" s="277">
        <v>7629.2221204494872</v>
      </c>
      <c r="G240" s="277"/>
      <c r="H240" s="271"/>
      <c r="I240" s="100">
        <v>3260.9739465368652</v>
      </c>
      <c r="J240" s="100"/>
      <c r="K240" s="100"/>
      <c r="L240" s="100">
        <f t="shared" si="40"/>
        <v>10890.196066986353</v>
      </c>
      <c r="M240" s="278"/>
      <c r="N240" s="280"/>
      <c r="O240" s="279"/>
    </row>
    <row r="241" spans="1:15">
      <c r="A241" s="115">
        <v>43890</v>
      </c>
      <c r="B241" s="103">
        <f t="shared" si="41"/>
        <v>1</v>
      </c>
      <c r="C241" s="104" t="str">
        <f t="shared" si="42"/>
        <v>Mar2020</v>
      </c>
      <c r="D241" s="105">
        <f t="shared" si="43"/>
        <v>43891</v>
      </c>
      <c r="E241" s="276"/>
      <c r="F241" s="277">
        <v>7689.0697327488069</v>
      </c>
      <c r="G241" s="277"/>
      <c r="H241" s="271"/>
      <c r="I241" s="100">
        <v>3339.112793942279</v>
      </c>
      <c r="J241" s="100"/>
      <c r="K241" s="100"/>
      <c r="L241" s="100">
        <f t="shared" si="40"/>
        <v>11028.182526691086</v>
      </c>
      <c r="M241" s="278"/>
      <c r="N241" s="280"/>
      <c r="O241" s="279"/>
    </row>
    <row r="242" spans="1:15">
      <c r="A242" s="115">
        <v>43921</v>
      </c>
      <c r="B242" s="103">
        <f t="shared" si="41"/>
        <v>1</v>
      </c>
      <c r="C242" s="104" t="str">
        <f t="shared" si="42"/>
        <v>Mar2020</v>
      </c>
      <c r="D242" s="105">
        <f t="shared" si="43"/>
        <v>43891</v>
      </c>
      <c r="E242" s="276"/>
      <c r="F242" s="277">
        <v>7751.890116070429</v>
      </c>
      <c r="G242" s="277"/>
      <c r="H242" s="271"/>
      <c r="I242" s="100">
        <v>3413.7485579337208</v>
      </c>
      <c r="J242" s="100"/>
      <c r="K242" s="100"/>
      <c r="L242" s="100">
        <f t="shared" si="40"/>
        <v>11165.638674004149</v>
      </c>
      <c r="M242" s="278"/>
      <c r="N242" s="280"/>
      <c r="O242" s="279"/>
    </row>
    <row r="243" spans="1:15">
      <c r="A243" s="115">
        <v>43951</v>
      </c>
      <c r="B243" s="103">
        <f t="shared" si="41"/>
        <v>2</v>
      </c>
      <c r="C243" s="104" t="str">
        <f t="shared" si="42"/>
        <v>June2020</v>
      </c>
      <c r="D243" s="105">
        <f t="shared" si="43"/>
        <v>43983</v>
      </c>
      <c r="E243" s="276"/>
      <c r="F243" s="277">
        <v>7770.5079994557564</v>
      </c>
      <c r="G243" s="277"/>
      <c r="H243" s="271"/>
      <c r="I243" s="100">
        <v>3368.3517312166823</v>
      </c>
      <c r="J243" s="100"/>
      <c r="K243" s="100"/>
      <c r="L243" s="100">
        <f t="shared" si="40"/>
        <v>11138.859730672439</v>
      </c>
      <c r="M243" s="278"/>
      <c r="N243" s="280"/>
      <c r="O243" s="279"/>
    </row>
    <row r="244" spans="1:15">
      <c r="A244" s="115">
        <v>43982</v>
      </c>
      <c r="B244" s="103">
        <f t="shared" si="41"/>
        <v>2</v>
      </c>
      <c r="C244" s="104" t="str">
        <f t="shared" si="42"/>
        <v>June2020</v>
      </c>
      <c r="D244" s="105">
        <f t="shared" si="43"/>
        <v>43983</v>
      </c>
      <c r="E244" s="276"/>
      <c r="F244" s="277">
        <v>7832.4433846012871</v>
      </c>
      <c r="G244" s="277"/>
      <c r="H244" s="271"/>
      <c r="I244" s="100">
        <v>3349.9366669454234</v>
      </c>
      <c r="J244" s="100"/>
      <c r="K244" s="100"/>
      <c r="L244" s="100">
        <f t="shared" si="40"/>
        <v>11182.38005154671</v>
      </c>
      <c r="M244" s="278"/>
      <c r="N244" s="280"/>
      <c r="O244" s="279"/>
    </row>
    <row r="245" spans="1:15">
      <c r="A245" s="115">
        <v>44012</v>
      </c>
      <c r="B245" s="103">
        <f t="shared" si="41"/>
        <v>2</v>
      </c>
      <c r="C245" s="104" t="str">
        <f t="shared" si="42"/>
        <v>June2020</v>
      </c>
      <c r="D245" s="105">
        <f t="shared" si="43"/>
        <v>43983</v>
      </c>
      <c r="E245" s="276"/>
      <c r="F245" s="277">
        <v>7891.6174103435915</v>
      </c>
      <c r="G245" s="277"/>
      <c r="H245" s="271"/>
      <c r="I245" s="100">
        <v>3432.7577506909697</v>
      </c>
      <c r="J245" s="100"/>
      <c r="K245" s="100"/>
      <c r="L245" s="100">
        <f t="shared" si="40"/>
        <v>11324.375161034561</v>
      </c>
      <c r="M245" s="278"/>
      <c r="N245" s="280"/>
      <c r="O245" s="279"/>
    </row>
    <row r="246" spans="1:15">
      <c r="A246" s="115">
        <v>44043</v>
      </c>
      <c r="B246" s="103">
        <f t="shared" si="41"/>
        <v>3</v>
      </c>
      <c r="C246" s="104" t="str">
        <f t="shared" si="42"/>
        <v>Sep2020</v>
      </c>
      <c r="D246" s="105">
        <f t="shared" si="43"/>
        <v>44075</v>
      </c>
      <c r="E246" s="270"/>
      <c r="F246" s="100">
        <v>8102.2559011964086</v>
      </c>
      <c r="G246" s="100"/>
      <c r="H246" s="271"/>
      <c r="I246" s="100">
        <v>3400.134848058131</v>
      </c>
      <c r="J246" s="100"/>
      <c r="K246" s="100"/>
      <c r="L246" s="100">
        <f t="shared" si="40"/>
        <v>11502.39074925454</v>
      </c>
      <c r="M246" s="278"/>
      <c r="N246" s="280"/>
      <c r="O246" s="279"/>
    </row>
    <row r="247" spans="1:15">
      <c r="A247" s="115">
        <v>44074</v>
      </c>
      <c r="B247" s="103">
        <f t="shared" si="41"/>
        <v>3</v>
      </c>
      <c r="C247" s="104" t="str">
        <f t="shared" si="42"/>
        <v>Sep2020</v>
      </c>
      <c r="D247" s="105">
        <f t="shared" si="43"/>
        <v>44075</v>
      </c>
      <c r="E247" s="270"/>
      <c r="F247" s="100">
        <v>8099.0807730100951</v>
      </c>
      <c r="G247" s="100"/>
      <c r="H247" s="271"/>
      <c r="I247" s="100">
        <v>3388.7826738235462</v>
      </c>
      <c r="J247" s="100"/>
      <c r="K247" s="100"/>
      <c r="L247" s="100">
        <f t="shared" si="40"/>
        <v>11487.863446833642</v>
      </c>
      <c r="M247" s="278"/>
      <c r="N247" s="280"/>
      <c r="O247" s="279"/>
    </row>
    <row r="248" spans="1:15">
      <c r="A248" s="115">
        <v>44104</v>
      </c>
      <c r="B248" s="103">
        <f t="shared" si="41"/>
        <v>3</v>
      </c>
      <c r="C248" s="104" t="str">
        <f t="shared" si="42"/>
        <v>Sep2020</v>
      </c>
      <c r="D248" s="105">
        <f t="shared" si="43"/>
        <v>44075</v>
      </c>
      <c r="E248" s="270"/>
      <c r="F248" s="100">
        <v>8154.3200028222182</v>
      </c>
      <c r="G248" s="100"/>
      <c r="H248" s="271"/>
      <c r="I248" s="100">
        <v>3413.0249284103738</v>
      </c>
      <c r="J248" s="100"/>
      <c r="K248" s="100"/>
      <c r="L248" s="100">
        <f t="shared" si="40"/>
        <v>11567.344931232592</v>
      </c>
      <c r="M248" s="278"/>
      <c r="N248" s="280"/>
      <c r="O248" s="279"/>
    </row>
    <row r="249" spans="1:15">
      <c r="A249" s="115">
        <v>44135</v>
      </c>
      <c r="B249" s="103">
        <f t="shared" si="41"/>
        <v>4</v>
      </c>
      <c r="C249" s="104" t="str">
        <f t="shared" si="42"/>
        <v>dec2020</v>
      </c>
      <c r="D249" s="105">
        <f t="shared" si="43"/>
        <v>44166</v>
      </c>
      <c r="E249" s="270"/>
      <c r="F249" s="100">
        <v>8094.6654013786874</v>
      </c>
      <c r="G249" s="100"/>
      <c r="H249" s="271"/>
      <c r="I249" s="100">
        <v>3306.0753209772511</v>
      </c>
      <c r="J249" s="100"/>
      <c r="K249" s="100"/>
      <c r="L249" s="100">
        <f t="shared" si="40"/>
        <v>11400.740722355938</v>
      </c>
      <c r="M249" s="278"/>
      <c r="N249" s="280"/>
      <c r="O249" s="279"/>
    </row>
    <row r="250" spans="1:15">
      <c r="A250" s="115">
        <v>44165</v>
      </c>
      <c r="B250" s="103">
        <f t="shared" si="41"/>
        <v>4</v>
      </c>
      <c r="C250" s="104" t="str">
        <f t="shared" si="42"/>
        <v>dec2020</v>
      </c>
      <c r="D250" s="105">
        <f t="shared" si="43"/>
        <v>44166</v>
      </c>
      <c r="E250" s="270"/>
      <c r="F250" s="100">
        <v>8080.5941530920727</v>
      </c>
      <c r="G250" s="100"/>
      <c r="H250" s="271"/>
      <c r="I250" s="100">
        <v>3354.330780119446</v>
      </c>
      <c r="J250" s="100"/>
      <c r="K250" s="100"/>
      <c r="L250" s="100">
        <f t="shared" si="40"/>
        <v>11434.924933211518</v>
      </c>
      <c r="M250" s="278"/>
      <c r="N250" s="280"/>
      <c r="O250" s="279"/>
    </row>
    <row r="251" spans="1:15">
      <c r="A251" s="115">
        <v>44196</v>
      </c>
      <c r="B251" s="103">
        <f t="shared" si="41"/>
        <v>4</v>
      </c>
      <c r="C251" s="104" t="str">
        <f t="shared" si="42"/>
        <v>dec2020</v>
      </c>
      <c r="D251" s="105">
        <f t="shared" si="43"/>
        <v>44166</v>
      </c>
      <c r="E251" s="270"/>
      <c r="F251" s="100">
        <v>7890.4467753080844</v>
      </c>
      <c r="G251" s="100"/>
      <c r="H251" s="271"/>
      <c r="I251" s="100">
        <v>3530.8119469685885</v>
      </c>
      <c r="J251" s="100"/>
      <c r="K251" s="100"/>
      <c r="L251" s="100">
        <f t="shared" si="40"/>
        <v>11421.258722276672</v>
      </c>
      <c r="M251" s="278"/>
      <c r="N251" s="280"/>
      <c r="O251" s="279"/>
    </row>
    <row r="252" spans="1:15">
      <c r="A252" s="115">
        <v>44227</v>
      </c>
      <c r="B252" s="103">
        <f t="shared" si="41"/>
        <v>1</v>
      </c>
      <c r="C252" s="104" t="str">
        <f t="shared" si="42"/>
        <v>Mar2021</v>
      </c>
      <c r="D252" s="105">
        <f t="shared" si="43"/>
        <v>44256</v>
      </c>
      <c r="E252" s="270"/>
      <c r="F252" s="100">
        <v>7871.9574433409116</v>
      </c>
      <c r="G252" s="100"/>
      <c r="H252" s="271"/>
      <c r="I252" s="100">
        <v>3397.2484686248258</v>
      </c>
      <c r="J252" s="100"/>
      <c r="K252" s="100"/>
      <c r="L252" s="100">
        <f t="shared" si="40"/>
        <v>11269.205911965737</v>
      </c>
      <c r="M252" s="278"/>
      <c r="N252" s="280"/>
      <c r="O252" s="279"/>
    </row>
    <row r="253" spans="1:15">
      <c r="A253" s="115">
        <v>44255</v>
      </c>
      <c r="B253" s="103">
        <f t="shared" si="41"/>
        <v>1</v>
      </c>
      <c r="C253" s="104" t="str">
        <f t="shared" si="42"/>
        <v>Mar2021</v>
      </c>
      <c r="D253" s="105">
        <f t="shared" si="43"/>
        <v>44256</v>
      </c>
      <c r="E253" s="270"/>
      <c r="F253" s="100">
        <v>7942.0577104108143</v>
      </c>
      <c r="G253" s="100"/>
      <c r="H253" s="271"/>
      <c r="I253" s="100">
        <v>3520.1343895051668</v>
      </c>
      <c r="J253" s="100"/>
      <c r="K253" s="100"/>
      <c r="L253" s="100">
        <f t="shared" si="40"/>
        <v>11462.192099915981</v>
      </c>
      <c r="M253" s="278"/>
      <c r="N253" s="280"/>
      <c r="O253" s="279"/>
    </row>
    <row r="254" spans="1:15">
      <c r="A254" s="115">
        <v>44286</v>
      </c>
      <c r="B254" s="103">
        <f t="shared" si="41"/>
        <v>1</v>
      </c>
      <c r="C254" s="104" t="str">
        <f t="shared" si="42"/>
        <v>Mar2021</v>
      </c>
      <c r="D254" s="105">
        <f t="shared" si="43"/>
        <v>44256</v>
      </c>
      <c r="E254" s="270"/>
      <c r="F254" s="100">
        <v>7992.75585882015</v>
      </c>
      <c r="G254" s="100"/>
      <c r="H254" s="271"/>
      <c r="I254" s="100">
        <v>3585.5726758182373</v>
      </c>
      <c r="J254" s="100"/>
      <c r="K254" s="100"/>
      <c r="L254" s="100">
        <f t="shared" si="40"/>
        <v>11578.328534638387</v>
      </c>
      <c r="M254" s="278"/>
      <c r="N254" s="280"/>
      <c r="O254" s="279"/>
    </row>
    <row r="255" spans="1:15">
      <c r="A255" s="115">
        <v>44316</v>
      </c>
      <c r="B255" s="103">
        <f t="shared" si="41"/>
        <v>2</v>
      </c>
      <c r="C255" s="104" t="str">
        <f t="shared" si="42"/>
        <v>June2021</v>
      </c>
      <c r="D255" s="105">
        <f t="shared" si="43"/>
        <v>44348</v>
      </c>
      <c r="E255" s="270"/>
      <c r="F255" s="100">
        <v>8004.9164942292182</v>
      </c>
      <c r="G255" s="100"/>
      <c r="H255" s="271"/>
      <c r="I255" s="100">
        <v>3501.8085552252046</v>
      </c>
      <c r="J255" s="100"/>
      <c r="K255" s="100"/>
      <c r="L255" s="100">
        <f t="shared" si="40"/>
        <v>11506.725049454422</v>
      </c>
      <c r="M255" s="278"/>
      <c r="N255" s="280"/>
      <c r="O255" s="279"/>
    </row>
    <row r="256" spans="1:15">
      <c r="A256" s="115">
        <v>44347</v>
      </c>
      <c r="B256" s="103">
        <f t="shared" si="41"/>
        <v>2</v>
      </c>
      <c r="C256" s="104" t="str">
        <f t="shared" si="42"/>
        <v>June2021</v>
      </c>
      <c r="D256" s="105">
        <f t="shared" si="43"/>
        <v>44348</v>
      </c>
      <c r="E256" s="270"/>
      <c r="F256" s="100">
        <v>8063.5630310504948</v>
      </c>
      <c r="G256" s="100"/>
      <c r="H256" s="271"/>
      <c r="I256" s="100">
        <v>3457.4137965121354</v>
      </c>
      <c r="J256" s="100"/>
      <c r="K256" s="100"/>
      <c r="L256" s="100">
        <f t="shared" si="40"/>
        <v>11520.97682756263</v>
      </c>
      <c r="M256" s="278"/>
      <c r="N256" s="280"/>
      <c r="O256" s="279"/>
    </row>
    <row r="257" spans="1:15">
      <c r="A257" s="115">
        <v>44377</v>
      </c>
      <c r="B257" s="103">
        <f t="shared" si="41"/>
        <v>2</v>
      </c>
      <c r="C257" s="104" t="str">
        <f t="shared" si="42"/>
        <v>June2021</v>
      </c>
      <c r="D257" s="105">
        <f t="shared" si="43"/>
        <v>44348</v>
      </c>
      <c r="E257" s="270"/>
      <c r="F257" s="100">
        <v>8121.3049098523206</v>
      </c>
      <c r="G257" s="100"/>
      <c r="H257" s="271"/>
      <c r="I257" s="100">
        <v>3539.1818217747682</v>
      </c>
      <c r="J257" s="100"/>
      <c r="K257" s="100"/>
      <c r="L257" s="100">
        <f t="shared" si="40"/>
        <v>11660.486731627088</v>
      </c>
      <c r="M257" s="278"/>
      <c r="N257" s="280"/>
      <c r="O257" s="279"/>
    </row>
    <row r="258" spans="1:15">
      <c r="A258" s="115">
        <v>44408</v>
      </c>
      <c r="B258" s="103">
        <f t="shared" si="41"/>
        <v>3</v>
      </c>
      <c r="C258" s="104" t="str">
        <f t="shared" si="42"/>
        <v>Sep2021</v>
      </c>
      <c r="D258" s="105">
        <f t="shared" si="43"/>
        <v>44440</v>
      </c>
      <c r="E258" s="270"/>
      <c r="F258" s="100">
        <v>8216.5172335997868</v>
      </c>
      <c r="G258" s="100"/>
      <c r="H258" s="271"/>
      <c r="I258" s="100">
        <v>3461.6746905676591</v>
      </c>
      <c r="J258" s="100"/>
      <c r="K258" s="100"/>
      <c r="L258" s="100">
        <f t="shared" si="40"/>
        <v>11678.191924167446</v>
      </c>
      <c r="M258" s="278"/>
      <c r="N258" s="280"/>
      <c r="O258" s="279"/>
    </row>
    <row r="259" spans="1:15">
      <c r="A259" s="115">
        <v>44439</v>
      </c>
      <c r="B259" s="103">
        <f t="shared" si="41"/>
        <v>3</v>
      </c>
      <c r="C259" s="104" t="str">
        <f t="shared" si="42"/>
        <v>Sep2021</v>
      </c>
      <c r="D259" s="105">
        <f t="shared" si="43"/>
        <v>44440</v>
      </c>
      <c r="E259" s="270"/>
      <c r="F259" s="100">
        <v>8204.5754599622705</v>
      </c>
      <c r="G259" s="100"/>
      <c r="H259" s="271"/>
      <c r="I259" s="100">
        <v>3446.8590411227829</v>
      </c>
      <c r="J259" s="100"/>
      <c r="K259" s="100"/>
      <c r="L259" s="100">
        <f t="shared" si="40"/>
        <v>11651.434501085054</v>
      </c>
      <c r="M259" s="278"/>
      <c r="N259" s="280"/>
      <c r="O259" s="279"/>
    </row>
    <row r="260" spans="1:15">
      <c r="A260" s="115">
        <v>44469</v>
      </c>
      <c r="B260" s="103">
        <f t="shared" si="41"/>
        <v>3</v>
      </c>
      <c r="C260" s="104" t="str">
        <f t="shared" si="42"/>
        <v>Sep2021</v>
      </c>
      <c r="D260" s="105">
        <f t="shared" si="43"/>
        <v>44440</v>
      </c>
      <c r="E260" s="270"/>
      <c r="F260" s="100">
        <v>8252.4785064209682</v>
      </c>
      <c r="G260" s="100"/>
      <c r="H260" s="271"/>
      <c r="I260" s="100">
        <v>3517.9620038894345</v>
      </c>
      <c r="J260" s="100"/>
      <c r="K260" s="100"/>
      <c r="L260" s="100">
        <f t="shared" si="40"/>
        <v>11770.440510310404</v>
      </c>
      <c r="M260" s="278"/>
      <c r="N260" s="280"/>
      <c r="O260" s="279"/>
    </row>
    <row r="261" spans="1:15">
      <c r="A261" s="115">
        <v>44500</v>
      </c>
      <c r="B261" s="103">
        <f t="shared" si="41"/>
        <v>4</v>
      </c>
      <c r="C261" s="104" t="str">
        <f t="shared" si="42"/>
        <v>dec2021</v>
      </c>
      <c r="D261" s="105">
        <f t="shared" si="43"/>
        <v>44531</v>
      </c>
      <c r="E261" s="270"/>
      <c r="F261" s="100">
        <v>8215.7549848288545</v>
      </c>
      <c r="G261" s="100"/>
      <c r="H261" s="271"/>
      <c r="I261" s="100">
        <v>3360.0881013186586</v>
      </c>
      <c r="J261" s="100"/>
      <c r="K261" s="100"/>
      <c r="L261" s="100">
        <f t="shared" si="40"/>
        <v>11575.843086147514</v>
      </c>
      <c r="M261" s="278"/>
      <c r="N261" s="280"/>
      <c r="O261" s="279"/>
    </row>
    <row r="262" spans="1:15">
      <c r="A262" s="115">
        <v>44530</v>
      </c>
      <c r="B262" s="103">
        <f t="shared" si="41"/>
        <v>4</v>
      </c>
      <c r="C262" s="104" t="str">
        <f t="shared" si="42"/>
        <v>dec2021</v>
      </c>
      <c r="D262" s="105">
        <f t="shared" si="43"/>
        <v>44531</v>
      </c>
      <c r="E262" s="270"/>
      <c r="F262" s="100">
        <v>8213.8352547873983</v>
      </c>
      <c r="G262" s="100"/>
      <c r="H262" s="271"/>
      <c r="I262" s="100">
        <v>3399.6451561602257</v>
      </c>
      <c r="J262" s="100"/>
      <c r="K262" s="100"/>
      <c r="L262" s="100">
        <f t="shared" si="40"/>
        <v>11613.480410947624</v>
      </c>
      <c r="M262" s="278"/>
      <c r="N262" s="280"/>
      <c r="O262" s="279"/>
    </row>
    <row r="263" spans="1:15">
      <c r="A263" s="115">
        <v>44561</v>
      </c>
      <c r="B263" s="103">
        <f t="shared" si="41"/>
        <v>4</v>
      </c>
      <c r="C263" s="104" t="str">
        <f t="shared" si="42"/>
        <v>dec2021</v>
      </c>
      <c r="D263" s="105">
        <f t="shared" si="43"/>
        <v>44531</v>
      </c>
      <c r="E263" s="270"/>
      <c r="F263" s="100">
        <v>8034.9260898340035</v>
      </c>
      <c r="G263" s="100"/>
      <c r="H263" s="271"/>
      <c r="I263" s="100">
        <v>3576.0857608147198</v>
      </c>
      <c r="J263" s="100"/>
      <c r="K263" s="100"/>
      <c r="L263" s="100">
        <f t="shared" si="40"/>
        <v>11611.011850648723</v>
      </c>
      <c r="M263" s="278"/>
      <c r="N263" s="280"/>
      <c r="O263" s="279"/>
    </row>
    <row r="264" spans="1:15">
      <c r="A264" s="115">
        <v>44592</v>
      </c>
      <c r="B264" s="103">
        <f t="shared" si="41"/>
        <v>1</v>
      </c>
      <c r="C264" s="104" t="str">
        <f t="shared" si="42"/>
        <v>Mar2022</v>
      </c>
      <c r="D264" s="105">
        <f t="shared" si="43"/>
        <v>44621</v>
      </c>
      <c r="E264" s="270"/>
      <c r="F264" s="100">
        <v>8015.1588700352249</v>
      </c>
      <c r="G264" s="100"/>
      <c r="H264" s="271"/>
      <c r="I264" s="100">
        <v>3432.6251381415136</v>
      </c>
      <c r="J264" s="100"/>
      <c r="K264" s="100"/>
      <c r="L264" s="100">
        <f t="shared" si="40"/>
        <v>11447.784008176739</v>
      </c>
      <c r="M264" s="278"/>
      <c r="N264" s="280"/>
      <c r="O264" s="279"/>
    </row>
    <row r="265" spans="1:15">
      <c r="A265" s="115">
        <v>44620</v>
      </c>
      <c r="B265" s="103">
        <f t="shared" si="41"/>
        <v>1</v>
      </c>
      <c r="C265" s="104" t="str">
        <f t="shared" si="42"/>
        <v>Mar2022</v>
      </c>
      <c r="D265" s="105">
        <f t="shared" si="43"/>
        <v>44621</v>
      </c>
      <c r="E265" s="270"/>
      <c r="F265" s="100">
        <v>8066.9451570386846</v>
      </c>
      <c r="G265" s="100"/>
      <c r="H265" s="271"/>
      <c r="I265" s="100">
        <v>3565.1127117176902</v>
      </c>
      <c r="J265" s="100"/>
      <c r="K265" s="100"/>
      <c r="L265" s="100">
        <f t="shared" si="40"/>
        <v>11632.057868756376</v>
      </c>
      <c r="M265" s="278"/>
      <c r="N265" s="280"/>
      <c r="O265" s="279"/>
    </row>
    <row r="266" spans="1:15">
      <c r="A266" s="115">
        <v>44651</v>
      </c>
      <c r="B266" s="103">
        <f t="shared" si="41"/>
        <v>1</v>
      </c>
      <c r="C266" s="104" t="str">
        <f t="shared" si="42"/>
        <v>Mar2022</v>
      </c>
      <c r="D266" s="105">
        <f t="shared" si="43"/>
        <v>44621</v>
      </c>
      <c r="E266" s="270"/>
      <c r="F266" s="100">
        <v>8102.6794551874646</v>
      </c>
      <c r="G266" s="100"/>
      <c r="H266" s="271"/>
      <c r="I266" s="100">
        <v>3634.3091044064913</v>
      </c>
      <c r="J266" s="100"/>
      <c r="K266" s="100"/>
      <c r="L266" s="100">
        <f t="shared" si="40"/>
        <v>11736.988559593956</v>
      </c>
      <c r="M266" s="278"/>
      <c r="N266" s="280"/>
      <c r="O266" s="279"/>
    </row>
    <row r="267" spans="1:15">
      <c r="A267" s="115">
        <v>44681</v>
      </c>
      <c r="B267" s="103">
        <f t="shared" si="41"/>
        <v>2</v>
      </c>
      <c r="C267" s="104" t="str">
        <f t="shared" si="42"/>
        <v>June2022</v>
      </c>
      <c r="D267" s="105">
        <f t="shared" si="43"/>
        <v>44713</v>
      </c>
      <c r="E267" s="270"/>
      <c r="F267" s="100">
        <v>8118.539693344499</v>
      </c>
      <c r="G267" s="100"/>
      <c r="H267" s="271"/>
      <c r="I267" s="100">
        <v>3552.3276506837628</v>
      </c>
      <c r="J267" s="100"/>
      <c r="K267" s="100"/>
      <c r="L267" s="100">
        <f t="shared" ref="L267:L317" si="44">F267+I267</f>
        <v>11670.867344028262</v>
      </c>
      <c r="M267" s="278"/>
      <c r="N267" s="280"/>
      <c r="O267" s="279"/>
    </row>
    <row r="268" spans="1:15">
      <c r="A268" s="115">
        <v>44712</v>
      </c>
      <c r="B268" s="103">
        <f t="shared" si="41"/>
        <v>2</v>
      </c>
      <c r="C268" s="104" t="str">
        <f t="shared" si="42"/>
        <v>June2022</v>
      </c>
      <c r="D268" s="105">
        <f t="shared" si="43"/>
        <v>44713</v>
      </c>
      <c r="E268" s="270"/>
      <c r="F268" s="100">
        <v>8181.3211848455203</v>
      </c>
      <c r="G268" s="100"/>
      <c r="H268" s="271"/>
      <c r="I268" s="100">
        <v>3501.2758837852016</v>
      </c>
      <c r="J268" s="100"/>
      <c r="K268" s="100"/>
      <c r="L268" s="100">
        <f t="shared" si="44"/>
        <v>11682.597068630723</v>
      </c>
      <c r="M268" s="278"/>
      <c r="N268" s="280"/>
      <c r="O268" s="279"/>
    </row>
    <row r="269" spans="1:15">
      <c r="A269" s="115">
        <v>44742</v>
      </c>
      <c r="B269" s="103">
        <f t="shared" si="41"/>
        <v>2</v>
      </c>
      <c r="C269" s="104" t="str">
        <f t="shared" si="42"/>
        <v>June2022</v>
      </c>
      <c r="D269" s="105">
        <f t="shared" si="43"/>
        <v>44713</v>
      </c>
      <c r="E269" s="270"/>
      <c r="F269" s="100">
        <v>8238.4092550245514</v>
      </c>
      <c r="G269" s="100"/>
      <c r="H269" s="271"/>
      <c r="I269" s="100">
        <v>3576.8156402514628</v>
      </c>
      <c r="J269" s="100"/>
      <c r="K269" s="100"/>
      <c r="L269" s="100">
        <f t="shared" si="44"/>
        <v>11815.224895276015</v>
      </c>
      <c r="M269" s="278"/>
      <c r="N269" s="280"/>
      <c r="O269" s="279"/>
    </row>
    <row r="270" spans="1:15">
      <c r="A270" s="115">
        <v>44773</v>
      </c>
      <c r="B270" s="103">
        <f t="shared" si="41"/>
        <v>3</v>
      </c>
      <c r="C270" s="104" t="str">
        <f t="shared" si="42"/>
        <v>Sep2022</v>
      </c>
      <c r="D270" s="105">
        <f t="shared" si="43"/>
        <v>44805</v>
      </c>
      <c r="E270" s="270"/>
      <c r="F270" s="100">
        <v>8320.6161453668246</v>
      </c>
      <c r="G270" s="100"/>
      <c r="H270" s="271"/>
      <c r="I270" s="100">
        <v>3491.5279489935119</v>
      </c>
      <c r="J270" s="100"/>
      <c r="K270" s="100"/>
      <c r="L270" s="100">
        <f t="shared" si="44"/>
        <v>11812.144094360337</v>
      </c>
      <c r="M270" s="278"/>
      <c r="N270" s="280"/>
      <c r="O270" s="279"/>
    </row>
    <row r="271" spans="1:15">
      <c r="A271" s="115">
        <v>44804</v>
      </c>
      <c r="B271" s="103">
        <f t="shared" si="41"/>
        <v>3</v>
      </c>
      <c r="C271" s="104" t="str">
        <f t="shared" si="42"/>
        <v>Sep2022</v>
      </c>
      <c r="D271" s="105">
        <f t="shared" si="43"/>
        <v>44805</v>
      </c>
      <c r="E271" s="270"/>
      <c r="F271" s="100">
        <v>8309.2570490427279</v>
      </c>
      <c r="G271" s="100"/>
      <c r="H271" s="271"/>
      <c r="I271" s="100">
        <v>3474.7740514012335</v>
      </c>
      <c r="J271" s="100"/>
      <c r="K271" s="100"/>
      <c r="L271" s="100">
        <f t="shared" si="44"/>
        <v>11784.031100443961</v>
      </c>
      <c r="M271" s="278"/>
      <c r="N271" s="280"/>
      <c r="O271" s="279"/>
    </row>
    <row r="272" spans="1:15">
      <c r="A272" s="115">
        <v>44834</v>
      </c>
      <c r="B272" s="103">
        <f t="shared" si="41"/>
        <v>3</v>
      </c>
      <c r="C272" s="104" t="str">
        <f t="shared" si="42"/>
        <v>Sep2022</v>
      </c>
      <c r="D272" s="105">
        <f t="shared" si="43"/>
        <v>44805</v>
      </c>
      <c r="E272" s="270"/>
      <c r="F272" s="100">
        <v>8357.1961275990561</v>
      </c>
      <c r="G272" s="100"/>
      <c r="H272" s="271"/>
      <c r="I272" s="100">
        <v>3546.6184471020542</v>
      </c>
      <c r="J272" s="100"/>
      <c r="K272" s="100"/>
      <c r="L272" s="100">
        <f t="shared" si="44"/>
        <v>11903.814574701111</v>
      </c>
      <c r="M272" s="278"/>
      <c r="N272" s="280"/>
      <c r="O272" s="279"/>
    </row>
    <row r="273" spans="1:15">
      <c r="A273" s="115">
        <v>44865</v>
      </c>
      <c r="B273" s="103">
        <f t="shared" si="41"/>
        <v>4</v>
      </c>
      <c r="C273" s="104" t="str">
        <f t="shared" si="42"/>
        <v>dec2022</v>
      </c>
      <c r="D273" s="105">
        <f t="shared" si="43"/>
        <v>44896</v>
      </c>
      <c r="E273" s="270"/>
      <c r="F273" s="100">
        <v>8313.266619469241</v>
      </c>
      <c r="G273" s="100"/>
      <c r="H273" s="271"/>
      <c r="I273" s="100">
        <v>3391.9910204012167</v>
      </c>
      <c r="J273" s="100"/>
      <c r="K273" s="100"/>
      <c r="L273" s="100">
        <f t="shared" si="44"/>
        <v>11705.257639870459</v>
      </c>
      <c r="M273" s="278"/>
      <c r="N273" s="280"/>
      <c r="O273" s="279"/>
    </row>
    <row r="274" spans="1:15">
      <c r="A274" s="115">
        <v>44895</v>
      </c>
      <c r="B274" s="103">
        <f t="shared" si="41"/>
        <v>4</v>
      </c>
      <c r="C274" s="104" t="str">
        <f t="shared" si="42"/>
        <v>dec2022</v>
      </c>
      <c r="D274" s="105">
        <f t="shared" si="43"/>
        <v>44896</v>
      </c>
      <c r="E274" s="270"/>
      <c r="F274" s="100">
        <v>8319.9526176560848</v>
      </c>
      <c r="G274" s="100"/>
      <c r="H274" s="271"/>
      <c r="I274" s="100">
        <v>3431.3183129608815</v>
      </c>
      <c r="J274" s="100"/>
      <c r="K274" s="100"/>
      <c r="L274" s="100">
        <f t="shared" si="44"/>
        <v>11751.270930616967</v>
      </c>
      <c r="M274" s="278"/>
      <c r="N274" s="280"/>
      <c r="O274" s="279"/>
    </row>
    <row r="275" spans="1:15">
      <c r="A275" s="115">
        <v>44926</v>
      </c>
      <c r="B275" s="103">
        <f t="shared" si="41"/>
        <v>4</v>
      </c>
      <c r="C275" s="104" t="str">
        <f t="shared" si="42"/>
        <v>dec2022</v>
      </c>
      <c r="D275" s="105">
        <f t="shared" si="43"/>
        <v>44896</v>
      </c>
      <c r="E275" s="270"/>
      <c r="F275" s="100">
        <v>8134.4883503439141</v>
      </c>
      <c r="G275" s="100"/>
      <c r="H275" s="271"/>
      <c r="I275" s="100">
        <v>3612.1106714465732</v>
      </c>
      <c r="J275" s="100"/>
      <c r="K275" s="100"/>
      <c r="L275" s="100">
        <f t="shared" si="44"/>
        <v>11746.599021790487</v>
      </c>
      <c r="M275" s="278"/>
      <c r="N275" s="280"/>
      <c r="O275" s="279"/>
    </row>
    <row r="276" spans="1:15">
      <c r="A276" s="115">
        <v>44957</v>
      </c>
      <c r="B276" s="103">
        <f t="shared" si="41"/>
        <v>1</v>
      </c>
      <c r="C276" s="104" t="str">
        <f t="shared" si="42"/>
        <v>Mar2023</v>
      </c>
      <c r="D276" s="105">
        <f t="shared" si="43"/>
        <v>44986</v>
      </c>
      <c r="E276" s="270"/>
      <c r="F276" s="100">
        <v>8109.940375846777</v>
      </c>
      <c r="G276" s="100"/>
      <c r="H276" s="271"/>
      <c r="I276" s="100">
        <v>3466.6591138733725</v>
      </c>
      <c r="J276" s="100"/>
      <c r="K276" s="100"/>
      <c r="L276" s="100">
        <f t="shared" si="44"/>
        <v>11576.599489720149</v>
      </c>
      <c r="M276" s="278"/>
      <c r="N276" s="280"/>
      <c r="O276" s="279"/>
    </row>
    <row r="277" spans="1:15">
      <c r="A277" s="115">
        <v>44985</v>
      </c>
      <c r="B277" s="103">
        <f t="shared" si="41"/>
        <v>1</v>
      </c>
      <c r="C277" s="104" t="str">
        <f t="shared" si="42"/>
        <v>Mar2023</v>
      </c>
      <c r="D277" s="105">
        <f t="shared" si="43"/>
        <v>44986</v>
      </c>
      <c r="E277" s="270"/>
      <c r="F277" s="100">
        <v>8178.6447510882663</v>
      </c>
      <c r="G277" s="100"/>
      <c r="H277" s="271"/>
      <c r="I277" s="100">
        <v>3597.302116323096</v>
      </c>
      <c r="J277" s="100"/>
      <c r="K277" s="100"/>
      <c r="L277" s="100">
        <f t="shared" si="44"/>
        <v>11775.946867411363</v>
      </c>
      <c r="M277" s="278"/>
      <c r="N277" s="280"/>
      <c r="O277" s="279"/>
    </row>
    <row r="278" spans="1:15">
      <c r="A278" s="115">
        <v>45016</v>
      </c>
      <c r="B278" s="103">
        <f t="shared" si="41"/>
        <v>1</v>
      </c>
      <c r="C278" s="104" t="str">
        <f t="shared" si="42"/>
        <v>Mar2023</v>
      </c>
      <c r="D278" s="105">
        <f t="shared" si="43"/>
        <v>44986</v>
      </c>
      <c r="E278" s="270"/>
      <c r="F278" s="100">
        <v>8219.894945656677</v>
      </c>
      <c r="G278" s="100"/>
      <c r="H278" s="271"/>
      <c r="I278" s="100">
        <v>3662.9250337547187</v>
      </c>
      <c r="J278" s="100"/>
      <c r="K278" s="100"/>
      <c r="L278" s="100">
        <f t="shared" si="44"/>
        <v>11882.819979411395</v>
      </c>
      <c r="M278" s="278"/>
      <c r="N278" s="280"/>
      <c r="O278" s="279"/>
    </row>
    <row r="279" spans="1:15">
      <c r="A279" s="115">
        <v>45046</v>
      </c>
      <c r="B279" s="103">
        <f t="shared" si="41"/>
        <v>2</v>
      </c>
      <c r="C279" s="104" t="str">
        <f t="shared" si="42"/>
        <v>June2023</v>
      </c>
      <c r="D279" s="105">
        <f t="shared" si="43"/>
        <v>45078</v>
      </c>
      <c r="E279" s="270"/>
      <c r="F279" s="100">
        <v>8232.7129999470599</v>
      </c>
      <c r="G279" s="100"/>
      <c r="H279" s="271"/>
      <c r="I279" s="100">
        <v>3581.5467816246601</v>
      </c>
      <c r="J279" s="100"/>
      <c r="K279" s="100"/>
      <c r="L279" s="100">
        <f t="shared" si="44"/>
        <v>11814.25978157172</v>
      </c>
      <c r="M279" s="278"/>
      <c r="N279" s="280"/>
      <c r="O279" s="279"/>
    </row>
    <row r="280" spans="1:15">
      <c r="A280" s="115">
        <v>45077</v>
      </c>
      <c r="B280" s="103">
        <f t="shared" si="41"/>
        <v>2</v>
      </c>
      <c r="C280" s="104" t="str">
        <f t="shared" si="42"/>
        <v>June2023</v>
      </c>
      <c r="D280" s="105">
        <f t="shared" si="43"/>
        <v>45078</v>
      </c>
      <c r="E280" s="270"/>
      <c r="F280" s="100">
        <v>8286.5812676121623</v>
      </c>
      <c r="G280" s="100"/>
      <c r="H280" s="271"/>
      <c r="I280" s="100">
        <v>3529.3539337245288</v>
      </c>
      <c r="J280" s="100"/>
      <c r="K280" s="100"/>
      <c r="L280" s="100">
        <f t="shared" si="44"/>
        <v>11815.935201336692</v>
      </c>
      <c r="M280" s="278"/>
      <c r="N280" s="280"/>
      <c r="O280" s="279"/>
    </row>
    <row r="281" spans="1:15">
      <c r="A281" s="115">
        <v>45107</v>
      </c>
      <c r="B281" s="103">
        <f t="shared" si="41"/>
        <v>2</v>
      </c>
      <c r="C281" s="104" t="str">
        <f t="shared" si="42"/>
        <v>June2023</v>
      </c>
      <c r="D281" s="105">
        <f t="shared" si="43"/>
        <v>45078</v>
      </c>
      <c r="E281" s="270"/>
      <c r="F281" s="100">
        <v>8335.1220702296505</v>
      </c>
      <c r="G281" s="100"/>
      <c r="H281" s="271"/>
      <c r="I281" s="100">
        <v>3609.9029761622414</v>
      </c>
      <c r="J281" s="100"/>
      <c r="K281" s="100"/>
      <c r="L281" s="100">
        <f t="shared" si="44"/>
        <v>11945.025046391893</v>
      </c>
      <c r="M281" s="278"/>
      <c r="N281" s="280"/>
      <c r="O281" s="279"/>
    </row>
    <row r="282" spans="1:15">
      <c r="A282" s="115">
        <v>45138</v>
      </c>
      <c r="B282" s="103">
        <f t="shared" si="41"/>
        <v>3</v>
      </c>
      <c r="C282" s="104" t="str">
        <f t="shared" si="42"/>
        <v>Sep2023</v>
      </c>
      <c r="D282" s="105">
        <f t="shared" si="43"/>
        <v>45170</v>
      </c>
      <c r="E282" s="270"/>
      <c r="F282" s="100">
        <v>8415.2994937713775</v>
      </c>
      <c r="G282" s="100"/>
      <c r="H282" s="271"/>
      <c r="I282" s="100">
        <v>3528.3571688892025</v>
      </c>
      <c r="J282" s="100"/>
      <c r="K282" s="100"/>
      <c r="L282" s="100">
        <f t="shared" si="44"/>
        <v>11943.65666266058</v>
      </c>
      <c r="M282" s="278"/>
      <c r="N282" s="280"/>
      <c r="O282" s="279"/>
    </row>
    <row r="283" spans="1:15">
      <c r="A283" s="115">
        <v>45169</v>
      </c>
      <c r="B283" s="103">
        <f t="shared" si="41"/>
        <v>3</v>
      </c>
      <c r="C283" s="104" t="str">
        <f t="shared" si="42"/>
        <v>Sep2023</v>
      </c>
      <c r="D283" s="105">
        <f t="shared" si="43"/>
        <v>45170</v>
      </c>
      <c r="E283" s="270"/>
      <c r="F283" s="100">
        <v>8395.5870924345963</v>
      </c>
      <c r="G283" s="100"/>
      <c r="H283" s="271"/>
      <c r="I283" s="100">
        <v>3511.1342625560465</v>
      </c>
      <c r="J283" s="100"/>
      <c r="K283" s="100"/>
      <c r="L283" s="100">
        <f t="shared" si="44"/>
        <v>11906.721354990643</v>
      </c>
      <c r="M283" s="278"/>
      <c r="N283" s="280"/>
      <c r="O283" s="279"/>
    </row>
    <row r="284" spans="1:15">
      <c r="A284" s="115">
        <v>45199</v>
      </c>
      <c r="B284" s="103">
        <f t="shared" si="41"/>
        <v>3</v>
      </c>
      <c r="C284" s="104" t="str">
        <f t="shared" si="42"/>
        <v>Sep2023</v>
      </c>
      <c r="D284" s="105">
        <f t="shared" si="43"/>
        <v>45170</v>
      </c>
      <c r="E284" s="270"/>
      <c r="F284" s="100">
        <v>8443.5984696501109</v>
      </c>
      <c r="G284" s="100"/>
      <c r="H284" s="271"/>
      <c r="I284" s="100">
        <v>3584.2157239772023</v>
      </c>
      <c r="J284" s="100"/>
      <c r="K284" s="100"/>
      <c r="L284" s="100">
        <f t="shared" si="44"/>
        <v>12027.814193627313</v>
      </c>
      <c r="M284" s="278"/>
      <c r="N284" s="280"/>
      <c r="O284" s="279"/>
    </row>
    <row r="285" spans="1:15">
      <c r="A285" s="115">
        <v>45230</v>
      </c>
      <c r="B285" s="103">
        <f t="shared" si="41"/>
        <v>4</v>
      </c>
      <c r="C285" s="104" t="str">
        <f t="shared" si="42"/>
        <v>dec2023</v>
      </c>
      <c r="D285" s="105">
        <f t="shared" si="43"/>
        <v>45261</v>
      </c>
      <c r="E285" s="270"/>
      <c r="F285" s="100">
        <v>8392.8580365964244</v>
      </c>
      <c r="G285" s="100"/>
      <c r="H285" s="271"/>
      <c r="I285" s="100">
        <v>3424.1397570632921</v>
      </c>
      <c r="J285" s="100"/>
      <c r="K285" s="100"/>
      <c r="L285" s="100">
        <f t="shared" si="44"/>
        <v>11816.997793659717</v>
      </c>
      <c r="M285" s="278"/>
      <c r="N285" s="280"/>
      <c r="O285" s="279"/>
    </row>
    <row r="286" spans="1:15">
      <c r="A286" s="115">
        <v>45260</v>
      </c>
      <c r="B286" s="103">
        <f t="shared" ref="B286:B305" si="45">MONTH(MONTH(A286)&amp;0)</f>
        <v>4</v>
      </c>
      <c r="C286" s="104" t="str">
        <f t="shared" ref="C286:C305" si="46">IF(B286=4,"dec",IF(B286=1,"Mar", IF(B286=2,"June",IF(B286=3,"Sep",""))))&amp;YEAR(A286)</f>
        <v>dec2023</v>
      </c>
      <c r="D286" s="105">
        <f t="shared" ref="D286:D305" si="47">DATEVALUE(C286)</f>
        <v>45261</v>
      </c>
      <c r="E286" s="270"/>
      <c r="F286" s="100">
        <v>8377.7010472629354</v>
      </c>
      <c r="G286" s="100"/>
      <c r="H286" s="271"/>
      <c r="I286" s="100">
        <v>3465.2240348992377</v>
      </c>
      <c r="J286" s="100"/>
      <c r="K286" s="100"/>
      <c r="L286" s="100">
        <f t="shared" si="44"/>
        <v>11842.925082162174</v>
      </c>
      <c r="M286" s="278"/>
      <c r="N286" s="280"/>
      <c r="O286" s="279"/>
    </row>
    <row r="287" spans="1:15">
      <c r="A287" s="115">
        <v>45291</v>
      </c>
      <c r="B287" s="103">
        <f t="shared" si="45"/>
        <v>4</v>
      </c>
      <c r="C287" s="104" t="str">
        <f t="shared" si="46"/>
        <v>dec2023</v>
      </c>
      <c r="D287" s="105">
        <f t="shared" si="47"/>
        <v>45261</v>
      </c>
      <c r="E287" s="270"/>
      <c r="F287" s="100">
        <v>8184.9179595076221</v>
      </c>
      <c r="G287" s="100"/>
      <c r="H287" s="271"/>
      <c r="I287" s="100">
        <v>3642.0720089325296</v>
      </c>
      <c r="J287" s="100"/>
      <c r="K287" s="100"/>
      <c r="L287" s="100">
        <f t="shared" si="44"/>
        <v>11826.989968440152</v>
      </c>
      <c r="M287" s="278"/>
      <c r="N287" s="280"/>
      <c r="O287" s="279"/>
    </row>
    <row r="288" spans="1:15">
      <c r="A288" s="115">
        <v>45322</v>
      </c>
      <c r="B288" s="103">
        <f t="shared" si="45"/>
        <v>1</v>
      </c>
      <c r="C288" s="104" t="str">
        <f t="shared" si="46"/>
        <v>Mar2024</v>
      </c>
      <c r="D288" s="105">
        <f t="shared" si="47"/>
        <v>45352</v>
      </c>
      <c r="E288" s="270"/>
      <c r="F288" s="100">
        <v>8164.494373001291</v>
      </c>
      <c r="G288" s="100"/>
      <c r="H288" s="271"/>
      <c r="I288" s="100">
        <v>3494.265948231679</v>
      </c>
      <c r="J288" s="100"/>
      <c r="K288" s="100"/>
      <c r="L288" s="100">
        <f t="shared" si="44"/>
        <v>11658.76032123297</v>
      </c>
      <c r="M288" s="278"/>
      <c r="N288" s="280"/>
      <c r="O288" s="279"/>
    </row>
    <row r="289" spans="1:15">
      <c r="A289" s="115">
        <v>45351</v>
      </c>
      <c r="B289" s="103">
        <f t="shared" si="45"/>
        <v>1</v>
      </c>
      <c r="C289" s="104" t="str">
        <f t="shared" si="46"/>
        <v>Mar2024</v>
      </c>
      <c r="D289" s="105">
        <f t="shared" si="47"/>
        <v>45352</v>
      </c>
      <c r="E289" s="270"/>
      <c r="F289" s="100">
        <v>8208.5037478746526</v>
      </c>
      <c r="G289" s="100"/>
      <c r="H289" s="271"/>
      <c r="I289" s="100">
        <v>3579.4683158726466</v>
      </c>
      <c r="J289" s="100"/>
      <c r="K289" s="100"/>
      <c r="L289" s="100">
        <f t="shared" si="44"/>
        <v>11787.9720637473</v>
      </c>
      <c r="M289" s="278"/>
      <c r="N289" s="280"/>
      <c r="O289" s="279"/>
    </row>
    <row r="290" spans="1:15">
      <c r="A290" s="115">
        <v>45382</v>
      </c>
      <c r="B290" s="103">
        <f t="shared" si="45"/>
        <v>1</v>
      </c>
      <c r="C290" s="104" t="str">
        <f t="shared" si="46"/>
        <v>Mar2024</v>
      </c>
      <c r="D290" s="105">
        <f t="shared" si="47"/>
        <v>45352</v>
      </c>
      <c r="E290" s="270"/>
      <c r="F290" s="100">
        <v>8255.0200375771528</v>
      </c>
      <c r="G290" s="100"/>
      <c r="H290" s="271"/>
      <c r="I290" s="100">
        <v>3648.9582977546447</v>
      </c>
      <c r="J290" s="100"/>
      <c r="K290" s="100"/>
      <c r="L290" s="100">
        <f t="shared" si="44"/>
        <v>11903.978335331798</v>
      </c>
      <c r="M290" s="278"/>
      <c r="N290" s="280"/>
      <c r="O290" s="279"/>
    </row>
    <row r="291" spans="1:15">
      <c r="A291" s="115">
        <v>45412</v>
      </c>
      <c r="B291" s="103">
        <f t="shared" si="45"/>
        <v>2</v>
      </c>
      <c r="C291" s="104" t="str">
        <f t="shared" si="46"/>
        <v>June2024</v>
      </c>
      <c r="D291" s="105">
        <f t="shared" si="47"/>
        <v>45444</v>
      </c>
      <c r="E291" s="270"/>
      <c r="F291" s="100">
        <v>8273.1107760545201</v>
      </c>
      <c r="G291" s="100"/>
      <c r="H291" s="271"/>
      <c r="I291" s="100">
        <v>3594.8953972427012</v>
      </c>
      <c r="J291" s="100"/>
      <c r="K291" s="100"/>
      <c r="L291" s="100">
        <f t="shared" si="44"/>
        <v>11868.006173297221</v>
      </c>
      <c r="M291" s="278"/>
      <c r="N291" s="280"/>
      <c r="O291" s="279"/>
    </row>
    <row r="292" spans="1:15">
      <c r="A292" s="115">
        <v>45443</v>
      </c>
      <c r="B292" s="103">
        <f t="shared" si="45"/>
        <v>2</v>
      </c>
      <c r="C292" s="104" t="str">
        <f t="shared" si="46"/>
        <v>June2024</v>
      </c>
      <c r="D292" s="105">
        <f t="shared" si="47"/>
        <v>45444</v>
      </c>
      <c r="E292" s="270"/>
      <c r="F292" s="100">
        <v>8337.8857507258672</v>
      </c>
      <c r="G292" s="100"/>
      <c r="H292" s="271"/>
      <c r="I292" s="100">
        <v>3562.5877163357363</v>
      </c>
      <c r="J292" s="100"/>
      <c r="K292" s="100"/>
      <c r="L292" s="100">
        <f t="shared" si="44"/>
        <v>11900.473467061604</v>
      </c>
      <c r="M292" s="278"/>
      <c r="N292" s="280"/>
      <c r="O292" s="279"/>
    </row>
    <row r="293" spans="1:15">
      <c r="A293" s="115">
        <v>45473</v>
      </c>
      <c r="B293" s="103">
        <f t="shared" si="45"/>
        <v>2</v>
      </c>
      <c r="C293" s="104" t="str">
        <f t="shared" si="46"/>
        <v>June2024</v>
      </c>
      <c r="D293" s="105">
        <f t="shared" si="47"/>
        <v>45444</v>
      </c>
      <c r="E293" s="270"/>
      <c r="F293" s="100">
        <v>8394.2646083829386</v>
      </c>
      <c r="G293" s="100"/>
      <c r="H293" s="271"/>
      <c r="I293" s="100">
        <v>3637.709119280757</v>
      </c>
      <c r="J293" s="100"/>
      <c r="K293" s="100"/>
      <c r="L293" s="100">
        <f t="shared" si="44"/>
        <v>12031.973727663695</v>
      </c>
      <c r="M293" s="278"/>
      <c r="N293" s="280"/>
      <c r="O293" s="279"/>
    </row>
    <row r="294" spans="1:15">
      <c r="A294" s="115">
        <v>45504</v>
      </c>
      <c r="B294" s="103">
        <f t="shared" si="45"/>
        <v>3</v>
      </c>
      <c r="C294" s="104" t="str">
        <f t="shared" si="46"/>
        <v>Sep2024</v>
      </c>
      <c r="D294" s="105">
        <f t="shared" si="47"/>
        <v>45536</v>
      </c>
      <c r="E294" s="270"/>
      <c r="F294" s="100">
        <v>8483.7565038377288</v>
      </c>
      <c r="G294" s="100"/>
      <c r="H294" s="100"/>
      <c r="I294" s="100">
        <v>3550.2495604828982</v>
      </c>
      <c r="J294" s="100"/>
      <c r="K294" s="100"/>
      <c r="L294" s="100">
        <f t="shared" si="44"/>
        <v>12034.006064320627</v>
      </c>
      <c r="M294" s="278"/>
      <c r="N294" s="280"/>
      <c r="O294" s="279"/>
    </row>
    <row r="295" spans="1:15">
      <c r="A295" s="115">
        <v>45535</v>
      </c>
      <c r="B295" s="103">
        <f t="shared" si="45"/>
        <v>3</v>
      </c>
      <c r="C295" s="104" t="str">
        <f t="shared" si="46"/>
        <v>Sep2024</v>
      </c>
      <c r="D295" s="105">
        <f t="shared" si="47"/>
        <v>45536</v>
      </c>
      <c r="E295" s="270"/>
      <c r="F295" s="100">
        <v>8470.7578641553009</v>
      </c>
      <c r="G295" s="100"/>
      <c r="H295" s="100"/>
      <c r="I295" s="100">
        <v>3533.3685982159373</v>
      </c>
      <c r="J295" s="100"/>
      <c r="K295" s="100"/>
      <c r="L295" s="100">
        <f t="shared" si="44"/>
        <v>12004.126462371238</v>
      </c>
      <c r="M295" s="278"/>
      <c r="N295" s="280"/>
      <c r="O295" s="279"/>
    </row>
    <row r="296" spans="1:15">
      <c r="A296" s="115">
        <v>45565</v>
      </c>
      <c r="B296" s="103">
        <f t="shared" si="45"/>
        <v>3</v>
      </c>
      <c r="C296" s="104" t="str">
        <f t="shared" si="46"/>
        <v>Sep2024</v>
      </c>
      <c r="D296" s="105">
        <f t="shared" si="47"/>
        <v>45536</v>
      </c>
      <c r="E296" s="270"/>
      <c r="F296" s="100">
        <v>8516.2010483838167</v>
      </c>
      <c r="G296" s="100"/>
      <c r="H296" s="100"/>
      <c r="I296" s="100">
        <v>3607.1896600936602</v>
      </c>
      <c r="J296" s="100"/>
      <c r="K296" s="100"/>
      <c r="L296" s="100">
        <f t="shared" si="44"/>
        <v>12123.390708477476</v>
      </c>
      <c r="M296" s="278"/>
      <c r="N296" s="280"/>
      <c r="O296" s="279"/>
    </row>
    <row r="297" spans="1:15">
      <c r="A297" s="115">
        <v>45596</v>
      </c>
      <c r="B297" s="103">
        <f t="shared" si="45"/>
        <v>4</v>
      </c>
      <c r="C297" s="104" t="str">
        <f t="shared" si="46"/>
        <v>dec2024</v>
      </c>
      <c r="D297" s="105">
        <f t="shared" si="47"/>
        <v>45627</v>
      </c>
      <c r="E297" s="270"/>
      <c r="F297" s="100">
        <v>8461.7681193474546</v>
      </c>
      <c r="G297" s="100"/>
      <c r="H297" s="100"/>
      <c r="I297" s="100">
        <v>3449.076920464568</v>
      </c>
      <c r="J297" s="100"/>
      <c r="K297" s="100"/>
      <c r="L297" s="100">
        <f t="shared" si="44"/>
        <v>11910.845039812022</v>
      </c>
      <c r="M297" s="278"/>
      <c r="N297" s="280"/>
      <c r="O297" s="279"/>
    </row>
    <row r="298" spans="1:15">
      <c r="A298" s="115">
        <v>45626</v>
      </c>
      <c r="B298" s="103">
        <f t="shared" si="45"/>
        <v>4</v>
      </c>
      <c r="C298" s="104" t="str">
        <f t="shared" si="46"/>
        <v>dec2024</v>
      </c>
      <c r="D298" s="105">
        <f t="shared" si="47"/>
        <v>45627</v>
      </c>
      <c r="E298" s="270"/>
      <c r="F298" s="100">
        <v>8459.7965757944767</v>
      </c>
      <c r="G298" s="100"/>
      <c r="H298" s="100"/>
      <c r="I298" s="100">
        <v>3487.6275638357079</v>
      </c>
      <c r="J298" s="100"/>
      <c r="K298" s="100"/>
      <c r="L298" s="100">
        <f t="shared" si="44"/>
        <v>11947.424139630184</v>
      </c>
      <c r="M298" s="278"/>
      <c r="N298" s="280"/>
      <c r="O298" s="279"/>
    </row>
    <row r="299" spans="1:15">
      <c r="A299" s="115">
        <v>45657</v>
      </c>
      <c r="B299" s="103">
        <f t="shared" si="45"/>
        <v>4</v>
      </c>
      <c r="C299" s="104" t="str">
        <f t="shared" si="46"/>
        <v>dec2024</v>
      </c>
      <c r="D299" s="105">
        <f t="shared" si="47"/>
        <v>45627</v>
      </c>
      <c r="E299" s="270"/>
      <c r="F299" s="100">
        <v>8266.6911006461978</v>
      </c>
      <c r="G299" s="100"/>
      <c r="H299" s="100"/>
      <c r="I299" s="100">
        <v>3667.2850518730493</v>
      </c>
      <c r="J299" s="100"/>
      <c r="K299" s="100"/>
      <c r="L299" s="100">
        <f t="shared" si="44"/>
        <v>11933.976152519248</v>
      </c>
      <c r="M299" s="278"/>
      <c r="N299" s="280"/>
      <c r="O299" s="279"/>
    </row>
    <row r="300" spans="1:15">
      <c r="A300" s="115">
        <v>45688</v>
      </c>
      <c r="B300" s="103">
        <f t="shared" si="45"/>
        <v>1</v>
      </c>
      <c r="C300" s="104" t="str">
        <f t="shared" si="46"/>
        <v>Mar2025</v>
      </c>
      <c r="D300" s="105">
        <f t="shared" si="47"/>
        <v>45717</v>
      </c>
      <c r="E300" s="270"/>
      <c r="F300" s="100">
        <v>8243.7779353755323</v>
      </c>
      <c r="G300" s="100"/>
      <c r="H300" s="100"/>
      <c r="I300" s="100">
        <v>3517.3572158498732</v>
      </c>
      <c r="J300" s="100"/>
      <c r="K300" s="100"/>
      <c r="L300" s="100">
        <f t="shared" si="44"/>
        <v>11761.135151225406</v>
      </c>
      <c r="M300" s="278"/>
      <c r="N300" s="280"/>
      <c r="O300" s="279"/>
    </row>
    <row r="301" spans="1:15">
      <c r="A301" s="115">
        <v>45716</v>
      </c>
      <c r="B301" s="103">
        <f t="shared" si="45"/>
        <v>1</v>
      </c>
      <c r="C301" s="104" t="str">
        <f t="shared" si="46"/>
        <v>Mar2025</v>
      </c>
      <c r="D301" s="105">
        <f t="shared" si="47"/>
        <v>45717</v>
      </c>
      <c r="E301" s="270"/>
      <c r="F301" s="100">
        <v>8305.985860225237</v>
      </c>
      <c r="G301" s="100"/>
      <c r="H301" s="100"/>
      <c r="I301" s="100">
        <v>3652.1208456731238</v>
      </c>
      <c r="J301" s="100"/>
      <c r="K301" s="100"/>
      <c r="L301" s="100">
        <f t="shared" si="44"/>
        <v>11958.106705898361</v>
      </c>
      <c r="M301" s="278"/>
      <c r="N301" s="280"/>
      <c r="O301" s="279"/>
    </row>
    <row r="302" spans="1:15">
      <c r="A302" s="115">
        <v>45747</v>
      </c>
      <c r="B302" s="103">
        <f t="shared" si="45"/>
        <v>1</v>
      </c>
      <c r="C302" s="104" t="str">
        <f t="shared" si="46"/>
        <v>Mar2025</v>
      </c>
      <c r="D302" s="105">
        <f t="shared" si="47"/>
        <v>45717</v>
      </c>
      <c r="E302" s="270"/>
      <c r="F302" s="100">
        <v>8337.7843052639564</v>
      </c>
      <c r="G302" s="100"/>
      <c r="H302" s="100"/>
      <c r="I302" s="100">
        <v>3719.5026429426603</v>
      </c>
      <c r="J302" s="100"/>
      <c r="K302" s="100"/>
      <c r="L302" s="100">
        <f t="shared" si="44"/>
        <v>12057.286948206616</v>
      </c>
      <c r="M302" s="278"/>
      <c r="N302" s="280"/>
      <c r="O302" s="279"/>
    </row>
    <row r="303" spans="1:15">
      <c r="A303" s="115">
        <v>45777</v>
      </c>
      <c r="B303" s="103">
        <f t="shared" si="45"/>
        <v>2</v>
      </c>
      <c r="C303" s="104" t="str">
        <f t="shared" si="46"/>
        <v>June2025</v>
      </c>
      <c r="D303" s="105">
        <f t="shared" si="47"/>
        <v>45809</v>
      </c>
      <c r="E303" s="270"/>
      <c r="F303" s="100">
        <v>8353.9417028845692</v>
      </c>
      <c r="G303" s="100"/>
      <c r="H303" s="100"/>
      <c r="I303" s="100">
        <v>3637.6102483216332</v>
      </c>
      <c r="J303" s="100"/>
      <c r="K303" s="100"/>
      <c r="L303" s="100">
        <f t="shared" si="44"/>
        <v>11991.551951206202</v>
      </c>
      <c r="M303" s="278"/>
      <c r="N303" s="280"/>
      <c r="O303" s="279"/>
    </row>
    <row r="304" spans="1:15">
      <c r="A304" s="115">
        <v>45808</v>
      </c>
      <c r="B304" s="103">
        <f t="shared" si="45"/>
        <v>2</v>
      </c>
      <c r="C304" s="104" t="str">
        <f t="shared" si="46"/>
        <v>June2025</v>
      </c>
      <c r="D304" s="105">
        <f t="shared" si="47"/>
        <v>45809</v>
      </c>
      <c r="E304" s="270"/>
      <c r="F304" s="100">
        <v>8411.9155666669303</v>
      </c>
      <c r="G304" s="100"/>
      <c r="H304" s="100"/>
      <c r="I304" s="100">
        <v>3589.6464278976664</v>
      </c>
      <c r="J304" s="100"/>
      <c r="K304" s="100"/>
      <c r="L304" s="100">
        <f t="shared" si="44"/>
        <v>12001.561994564596</v>
      </c>
      <c r="M304" s="278"/>
      <c r="N304" s="280"/>
      <c r="O304" s="279"/>
    </row>
    <row r="305" spans="1:15">
      <c r="A305" s="160">
        <v>45838</v>
      </c>
      <c r="B305" s="103">
        <f t="shared" si="45"/>
        <v>2</v>
      </c>
      <c r="C305" s="104" t="str">
        <f t="shared" si="46"/>
        <v>June2025</v>
      </c>
      <c r="D305" s="105">
        <f t="shared" si="47"/>
        <v>45809</v>
      </c>
      <c r="E305" s="270"/>
      <c r="F305" s="100">
        <v>8456.2350846443333</v>
      </c>
      <c r="G305" s="100"/>
      <c r="H305" s="100"/>
      <c r="I305" s="100">
        <v>3666.3315036790077</v>
      </c>
      <c r="J305" s="100"/>
      <c r="K305" s="100"/>
      <c r="L305" s="100">
        <f t="shared" si="44"/>
        <v>12122.566588323341</v>
      </c>
      <c r="M305" s="279"/>
      <c r="N305" s="280"/>
      <c r="O305" s="279"/>
    </row>
    <row r="306" spans="1:15">
      <c r="A306" s="160">
        <v>45839</v>
      </c>
      <c r="F306" s="100">
        <v>8527.1758860015962</v>
      </c>
      <c r="I306" s="100">
        <v>3583.7183902212219</v>
      </c>
      <c r="L306" s="100">
        <f t="shared" si="44"/>
        <v>12110.894276222818</v>
      </c>
      <c r="N306" s="718"/>
    </row>
    <row r="307" spans="1:15">
      <c r="A307" s="160">
        <v>45870</v>
      </c>
      <c r="F307" s="100">
        <v>8504.0742280054583</v>
      </c>
      <c r="I307" s="100">
        <v>3567.1132909308913</v>
      </c>
      <c r="L307" s="100">
        <f t="shared" si="44"/>
        <v>12071.187518936349</v>
      </c>
      <c r="N307" s="718"/>
    </row>
    <row r="308" spans="1:15">
      <c r="A308" s="160">
        <v>45901</v>
      </c>
      <c r="F308" s="100">
        <v>8544.6906410466472</v>
      </c>
      <c r="I308" s="100">
        <v>3644.0777343414493</v>
      </c>
      <c r="L308" s="100">
        <f t="shared" si="44"/>
        <v>12188.768375388096</v>
      </c>
      <c r="N308" s="718"/>
    </row>
    <row r="309" spans="1:15">
      <c r="A309" s="160">
        <v>45931</v>
      </c>
      <c r="F309" s="100">
        <v>8489.2852075413248</v>
      </c>
      <c r="I309" s="100">
        <v>3483.536714397369</v>
      </c>
      <c r="L309" s="100">
        <f t="shared" si="44"/>
        <v>11972.821921938694</v>
      </c>
      <c r="N309" s="718"/>
    </row>
    <row r="310" spans="1:15">
      <c r="A310" s="160">
        <v>45962</v>
      </c>
      <c r="F310" s="100">
        <v>8485.0300424072193</v>
      </c>
      <c r="I310" s="100">
        <v>3526.8806673306526</v>
      </c>
      <c r="L310" s="100">
        <f t="shared" si="44"/>
        <v>12011.910709737873</v>
      </c>
      <c r="N310" s="718"/>
    </row>
    <row r="311" spans="1:15">
      <c r="A311" s="160">
        <v>45992</v>
      </c>
      <c r="F311" s="100">
        <v>8289.6870487840006</v>
      </c>
      <c r="I311" s="100">
        <v>3705.1860004093469</v>
      </c>
      <c r="L311" s="100">
        <f t="shared" si="44"/>
        <v>11994.873049193347</v>
      </c>
      <c r="N311" s="718"/>
    </row>
    <row r="312" spans="1:15">
      <c r="A312" s="160">
        <v>46033</v>
      </c>
      <c r="F312" s="100">
        <v>8261.9643635686698</v>
      </c>
      <c r="I312" s="100">
        <v>3559.8059236578329</v>
      </c>
      <c r="L312" s="100">
        <f t="shared" si="44"/>
        <v>11821.770287226504</v>
      </c>
      <c r="N312" s="718"/>
    </row>
    <row r="313" spans="1:15">
      <c r="A313" s="160">
        <v>46054</v>
      </c>
      <c r="F313" s="100">
        <v>8323.5420534394725</v>
      </c>
      <c r="I313" s="100">
        <v>3698.9288836553019</v>
      </c>
      <c r="L313" s="100">
        <f t="shared" si="44"/>
        <v>12022.470937094775</v>
      </c>
      <c r="N313" s="718"/>
    </row>
    <row r="314" spans="1:15">
      <c r="A314" s="160">
        <v>46082</v>
      </c>
      <c r="F314" s="100">
        <v>8358.6762879262897</v>
      </c>
      <c r="I314" s="100">
        <v>3768.410206199389</v>
      </c>
      <c r="L314" s="100">
        <f t="shared" si="44"/>
        <v>12127.086494125679</v>
      </c>
      <c r="N314" s="718"/>
    </row>
    <row r="315" spans="1:15">
      <c r="A315" s="160">
        <v>46113</v>
      </c>
      <c r="F315" s="100">
        <v>8364.9976117436036</v>
      </c>
      <c r="I315" s="100">
        <v>3686.4188420689479</v>
      </c>
      <c r="L315" s="100">
        <f t="shared" si="44"/>
        <v>12051.416453812551</v>
      </c>
      <c r="N315" s="718"/>
    </row>
    <row r="316" spans="1:15">
      <c r="A316" s="160">
        <v>46153</v>
      </c>
      <c r="F316" s="100">
        <v>8409.6650393426371</v>
      </c>
      <c r="I316" s="100">
        <v>3637.5322984477234</v>
      </c>
      <c r="L316" s="100">
        <f t="shared" si="44"/>
        <v>12047.19733779036</v>
      </c>
      <c r="N316" s="718"/>
    </row>
    <row r="317" spans="1:15" ht="13.5" thickBot="1">
      <c r="A317" s="161">
        <v>46174</v>
      </c>
      <c r="B317" s="716"/>
      <c r="C317" s="716"/>
      <c r="D317" s="716"/>
      <c r="E317" s="716"/>
      <c r="F317" s="118">
        <v>8457.5772780125644</v>
      </c>
      <c r="G317" s="716"/>
      <c r="H317" s="716"/>
      <c r="I317" s="118">
        <v>3714.4049349442912</v>
      </c>
      <c r="J317" s="717"/>
      <c r="K317" s="117"/>
      <c r="L317" s="118">
        <f t="shared" si="44"/>
        <v>12171.982212956857</v>
      </c>
      <c r="M317" s="117"/>
      <c r="N317" s="719"/>
    </row>
  </sheetData>
  <mergeCells count="2">
    <mergeCell ref="Q2:S2"/>
    <mergeCell ref="E2:F2"/>
  </mergeCells>
  <conditionalFormatting sqref="Q4:Z108 O194:O197">
    <cfRule type="containsErrors" dxfId="3" priority="2">
      <formula>ISERROR(O4)</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35" fitToHeight="0" orientation="landscape" r:id="rId1"/>
  <headerFooter>
    <oddFooter>&amp;L&amp;F&amp;CPage &amp;P of &amp;N&amp;R&amp;D</oddFooter>
  </headerFooter>
  <drawing r:id="rId2"/>
</worksheet>
</file>

<file path=xl/worksheets/sheet34.xml><?xml version="1.0" encoding="utf-8"?>
<worksheet xmlns="http://schemas.openxmlformats.org/spreadsheetml/2006/main" xmlns:r="http://schemas.openxmlformats.org/officeDocument/2006/relationships">
  <sheetPr>
    <pageSetUpPr fitToPage="1"/>
  </sheetPr>
  <dimension ref="A1:G14"/>
  <sheetViews>
    <sheetView workbookViewId="0"/>
  </sheetViews>
  <sheetFormatPr defaultRowHeight="12.75"/>
  <cols>
    <col min="1" max="1" width="25.42578125" style="73" customWidth="1"/>
    <col min="2" max="2" width="18.5703125" style="73" customWidth="1"/>
    <col min="3" max="3" width="18.140625" style="73" customWidth="1"/>
    <col min="4" max="4" width="12.7109375" style="73" customWidth="1"/>
    <col min="5" max="5" width="19.42578125" style="73" customWidth="1"/>
    <col min="6" max="6" width="13.5703125" style="73" customWidth="1"/>
    <col min="7" max="7" width="18.85546875" style="73" customWidth="1"/>
    <col min="8" max="16384" width="9.140625" style="73"/>
  </cols>
  <sheetData>
    <row r="1" spans="1:7">
      <c r="A1" s="82" t="s">
        <v>152</v>
      </c>
    </row>
    <row r="4" spans="1:7" ht="18.75">
      <c r="A4" s="27"/>
      <c r="B4" s="796" t="s">
        <v>82</v>
      </c>
      <c r="C4" s="790"/>
      <c r="D4" s="790"/>
      <c r="E4" s="797"/>
      <c r="F4" s="794" t="s">
        <v>85</v>
      </c>
      <c r="G4" s="795"/>
    </row>
    <row r="5" spans="1:7" ht="32.1" customHeight="1">
      <c r="A5" s="6" t="s">
        <v>93</v>
      </c>
      <c r="B5" s="23" t="s">
        <v>7</v>
      </c>
      <c r="C5" s="4" t="s">
        <v>25</v>
      </c>
      <c r="D5" s="4" t="s">
        <v>227</v>
      </c>
      <c r="E5" s="4" t="s">
        <v>167</v>
      </c>
      <c r="F5" s="23" t="s">
        <v>25</v>
      </c>
      <c r="G5" s="4" t="s">
        <v>153</v>
      </c>
    </row>
    <row r="6" spans="1:7" ht="20.100000000000001" customHeight="1">
      <c r="A6" s="8" t="s">
        <v>53</v>
      </c>
      <c r="B6" s="66">
        <f>ROUND(INDEX( PrisonPop!V4:V104,MATCH(About!B33, PrisonPop!P4:P104,0)),-1)</f>
        <v>2770</v>
      </c>
      <c r="C6" s="9">
        <f>ROUND(INDEX( PrisonPop!T4:T104,MATCH(About!B33, PrisonPop!P4:P104,0)),-1)</f>
        <v>2740</v>
      </c>
      <c r="D6" s="15">
        <f>(INDEX( PrisonPop!T4:T104,MATCH(About!B33, PrisonPop!P4:P104,0))-INDEX( PrisonPop!T4:T104,MATCH(About!B35, PrisonPop!P4:P104,0)))/INDEX( PrisonPop!T4:T104,MATCH(About!B35, PrisonPop!P4:P104,0))</f>
        <v>-7.6031860970311371E-3</v>
      </c>
      <c r="E6" s="15">
        <f>(C6-B6)/B6</f>
        <v>-1.0830324909747292E-2</v>
      </c>
      <c r="F6" s="45">
        <f>ROUND(INDEX( PrisonPop!T4:T104,MATCH(About!B34, PrisonPop!P4:P104,0)),-1)</f>
        <v>2290</v>
      </c>
      <c r="G6" s="15">
        <f>(INDEX( PrisonPop!T4:T104,MATCH(About!B33, PrisonPop!P4:P104,0))-INDEX( PrisonPop!T4:T104,MATCH(About!B34, PrisonPop!P4:P104,0)))/INDEX( PrisonPop!T4:T104,MATCH(About!B34, PrisonPop!P4:P104,0))</f>
        <v>0.1948561464690497</v>
      </c>
    </row>
    <row r="7" spans="1:7" ht="20.100000000000001" customHeight="1">
      <c r="A7" s="34" t="s">
        <v>54</v>
      </c>
      <c r="B7" s="65">
        <f>ROUND(INDEX( PrisonPop!S4:S104,MATCH(About!B33, PrisonPop!P4:P104,0)),-1)</f>
        <v>7110</v>
      </c>
      <c r="C7" s="46">
        <f>ROUND(INDEX( PrisonPop!Q4:Q104,MATCH(About!B33, PrisonPop!P4:P104,0)),-1)</f>
        <v>7100</v>
      </c>
      <c r="D7" s="16">
        <f>(INDEX(PrisonPop!Q4:Q104,MATCH(About!B33,PrisonPop!P4:P104,0))-INDEX(PrisonPop!Q4:Q104,MATCH(About!B35,PrisonPop!P4:P104,0)))/INDEX(PrisonPop!Q4:Q104,MATCH(About!B35,PrisonPop!P4:P104,0))</f>
        <v>-1.6863406408094434E-3</v>
      </c>
      <c r="E7" s="16">
        <f t="shared" ref="E7:E8" si="0">(C7-B7)/B7</f>
        <v>-1.4064697609001407E-3</v>
      </c>
      <c r="F7" s="47">
        <f>ROUND(INDEX( PrisonPop!Q4:Q104,MATCH(About!B34, PrisonPop!P4:P104,0)),-1)</f>
        <v>6860</v>
      </c>
      <c r="G7" s="48">
        <f>(INDEX( PrisonPop!Q4:Q104,MATCH(About!B33, PrisonPop!P4:P104,0))-INDEX( PrisonPop!Q4:Q104,MATCH(About!B34, PrisonPop!P4:P104,0)))/INDEX( PrisonPop!Q4:Q104,MATCH(About!B34, PrisonPop!P4:P104,0))</f>
        <v>3.541757761259292E-2</v>
      </c>
    </row>
    <row r="8" spans="1:7" ht="24.95" customHeight="1">
      <c r="A8" s="35" t="s">
        <v>63</v>
      </c>
      <c r="B8" s="33">
        <f>ROUND(INDEX( PrisonPop!Y4:Y104,MATCH(About!B33, PrisonPop!P4:P104,0)),-1)</f>
        <v>9880</v>
      </c>
      <c r="C8" s="67">
        <f>ROUND(INDEX( PrisonPop!W4:W104,MATCH(About!B33, PrisonPop!P4:P104,0)),-1)</f>
        <v>9850</v>
      </c>
      <c r="D8" s="18">
        <f>(INDEX( PrisonPop!W4:W104,MATCH(About!B33, PrisonPop!P4:P104,0))-INDEX( PrisonPop!W4:W104,MATCH(About!B35, PrisonPop!P4:P104,0)))/INDEX( PrisonPop!W4:W104,MATCH(About!B35, PrisonPop!P4:P104,0))</f>
        <v>-3.3407572383073497E-3</v>
      </c>
      <c r="E8" s="49">
        <f t="shared" si="0"/>
        <v>-3.0364372469635628E-3</v>
      </c>
      <c r="F8" s="21">
        <f>ROUND(INDEX( PrisonPop!W4:W104,MATCH(About!B34, PrisonPop!P4:P104,0)),-1)</f>
        <v>9160</v>
      </c>
      <c r="G8" s="26">
        <f>(INDEX( PrisonPop!W4:W104,MATCH(About!B33, PrisonPop!P4:P104,0))-INDEX( PrisonPop!W4:W104,MATCH(About!B34, PrisonPop!P4:P104,0)))/INDEX( PrisonPop!W4:W104,MATCH(About!B34, PrisonPop!P4:P104,0))</f>
        <v>7.5368651010376847E-2</v>
      </c>
    </row>
    <row r="10" spans="1:7">
      <c r="D10" s="86"/>
    </row>
    <row r="13" spans="1:7">
      <c r="D13" s="76"/>
      <c r="E13" s="76"/>
    </row>
    <row r="14" spans="1:7">
      <c r="A14" s="86"/>
      <c r="C14" s="611"/>
      <c r="D14" s="76"/>
      <c r="E14" s="76"/>
    </row>
  </sheetData>
  <mergeCells count="2">
    <mergeCell ref="F4:G4"/>
    <mergeCell ref="B4:E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67" fitToHeight="0" orientation="portrait" r:id="rId1"/>
  <headerFooter>
    <oddFooter>&amp;L&amp;F&amp;CPage &amp;P of &amp;N&amp;R&amp;D</oddFooter>
  </headerFooter>
</worksheet>
</file>

<file path=xl/worksheets/sheet35.xml><?xml version="1.0" encoding="utf-8"?>
<worksheet xmlns="http://schemas.openxmlformats.org/spreadsheetml/2006/main" xmlns:r="http://schemas.openxmlformats.org/officeDocument/2006/relationships">
  <sheetPr>
    <tabColor rgb="FF00B050"/>
  </sheetPr>
  <dimension ref="A1:K316"/>
  <sheetViews>
    <sheetView workbookViewId="0">
      <pane ySplit="3" topLeftCell="A4" activePane="bottomLeft" state="frozen"/>
      <selection pane="bottomLeft"/>
    </sheetView>
  </sheetViews>
  <sheetFormatPr defaultRowHeight="12.75"/>
  <cols>
    <col min="1" max="1" width="12.7109375" style="127" customWidth="1"/>
    <col min="2" max="4" width="12.7109375" style="127" hidden="1" customWidth="1"/>
    <col min="5" max="5" width="14" style="283" customWidth="1"/>
    <col min="6" max="6" width="23.140625" style="283" customWidth="1"/>
    <col min="7" max="7" width="12.7109375" style="128" customWidth="1"/>
    <col min="8" max="8" width="12.7109375" style="130" customWidth="1"/>
    <col min="9" max="9" width="12.7109375" style="88" customWidth="1"/>
    <col min="10" max="10" width="23.85546875" style="109" customWidth="1"/>
    <col min="11" max="11" width="20.5703125" style="73" bestFit="1" customWidth="1"/>
    <col min="12" max="16384" width="9.140625" style="73"/>
  </cols>
  <sheetData>
    <row r="1" spans="1:10">
      <c r="A1" s="82" t="s">
        <v>152</v>
      </c>
    </row>
    <row r="2" spans="1:10" ht="26.25" thickBot="1">
      <c r="A2" s="82"/>
      <c r="E2" s="282" t="s">
        <v>12</v>
      </c>
      <c r="I2" s="284" t="s">
        <v>13</v>
      </c>
    </row>
    <row r="3" spans="1:10" ht="26.25" thickBot="1">
      <c r="A3" s="131" t="s">
        <v>6</v>
      </c>
      <c r="B3" s="90" t="s">
        <v>8</v>
      </c>
      <c r="C3" s="132" t="s">
        <v>15</v>
      </c>
      <c r="D3" s="133" t="s">
        <v>14</v>
      </c>
      <c r="E3" s="285" t="s">
        <v>113</v>
      </c>
      <c r="F3" s="286" t="s">
        <v>155</v>
      </c>
      <c r="G3" s="136"/>
      <c r="H3" s="143" t="s">
        <v>14</v>
      </c>
      <c r="I3" s="144" t="s">
        <v>113</v>
      </c>
      <c r="J3" s="287" t="s">
        <v>155</v>
      </c>
    </row>
    <row r="4" spans="1:10">
      <c r="A4" s="95">
        <v>36707</v>
      </c>
      <c r="B4" s="137">
        <f>MONTH(MONTH(A4)&amp;0)</f>
        <v>2</v>
      </c>
      <c r="C4" s="115" t="str">
        <f>IF(B4=4,"dec",IF(B4=1,"Mar", IF(B4=2,"June",IF(B4=3,"Sep",""))))&amp;YEAR(A4)</f>
        <v>June2000</v>
      </c>
      <c r="D4" s="115">
        <f>DATEVALUE(C4)</f>
        <v>36678</v>
      </c>
      <c r="E4" s="745">
        <v>35.67224121047532</v>
      </c>
      <c r="F4" s="289" t="e">
        <v>#N/A</v>
      </c>
      <c r="H4" s="145">
        <v>36678</v>
      </c>
      <c r="I4" s="146">
        <f>IF(AVERAGEIF($D$4:$D$316,H4,$E$4:$E$316)=0,NA(),AVERAGEIF($D$4:$D$316,H4,$E$4:$E$316))</f>
        <v>35.67224121047532</v>
      </c>
      <c r="J4" s="148" t="e">
        <f>IF(AVERAGEIF($D$4:$D$316,H4,$F$4:$F$316)=0,NA(),AVERAGEIF($D$4:$D$316,H4,$F$4:$F$316))</f>
        <v>#N/A</v>
      </c>
    </row>
    <row r="5" spans="1:10">
      <c r="A5" s="95">
        <v>36738</v>
      </c>
      <c r="B5" s="137">
        <f t="shared" ref="B5:B68" si="0">MONTH(MONTH(A5)&amp;0)</f>
        <v>3</v>
      </c>
      <c r="C5" s="115" t="str">
        <f t="shared" ref="C5:C68" si="1">IF(B5=4,"dec",IF(B5=1,"Mar", IF(B5=2,"June",IF(B5=3,"Sep",""))))&amp;YEAR(A5)</f>
        <v>Sep2000</v>
      </c>
      <c r="D5" s="115">
        <f t="shared" ref="D5:D68" si="2">DATEVALUE(C5)</f>
        <v>36770</v>
      </c>
      <c r="E5" s="745">
        <v>36.641085262239436</v>
      </c>
      <c r="F5" s="289" t="e">
        <v>#N/A</v>
      </c>
      <c r="H5" s="149">
        <v>36770</v>
      </c>
      <c r="I5" s="150">
        <f t="shared" ref="I5:I68" si="3">IF(AVERAGEIF($D$4:$D$316,H5,$E$4:$E$316)=0,NA(),AVERAGEIF($D$4:$D$316,H5,$E$4:$E$316))</f>
        <v>36.479508742117652</v>
      </c>
      <c r="J5" s="151" t="e">
        <f t="shared" ref="J5:J68" si="4">IF(AVERAGEIF($D$4:$D$316,H5,$F$4:$F$316)=0,NA(),AVERAGEIF($D$4:$D$316,H5,$F$4:$F$316))</f>
        <v>#N/A</v>
      </c>
    </row>
    <row r="6" spans="1:10">
      <c r="A6" s="95">
        <v>36769</v>
      </c>
      <c r="B6" s="137">
        <f t="shared" si="0"/>
        <v>3</v>
      </c>
      <c r="C6" s="115" t="str">
        <f t="shared" si="1"/>
        <v>Sep2000</v>
      </c>
      <c r="D6" s="115">
        <f t="shared" si="2"/>
        <v>36770</v>
      </c>
      <c r="E6" s="745">
        <v>36.137001908576615</v>
      </c>
      <c r="F6" s="289" t="e">
        <v>#N/A</v>
      </c>
      <c r="H6" s="149">
        <v>36861</v>
      </c>
      <c r="I6" s="150">
        <f t="shared" si="3"/>
        <v>38.674131973513958</v>
      </c>
      <c r="J6" s="151" t="e">
        <f t="shared" si="4"/>
        <v>#N/A</v>
      </c>
    </row>
    <row r="7" spans="1:10">
      <c r="A7" s="95">
        <v>36799</v>
      </c>
      <c r="B7" s="137">
        <f t="shared" si="0"/>
        <v>3</v>
      </c>
      <c r="C7" s="115" t="str">
        <f t="shared" si="1"/>
        <v>Sep2000</v>
      </c>
      <c r="D7" s="115">
        <f t="shared" si="2"/>
        <v>36770</v>
      </c>
      <c r="E7" s="745">
        <v>36.660439055536905</v>
      </c>
      <c r="F7" s="289" t="e">
        <v>#N/A</v>
      </c>
      <c r="H7" s="149">
        <v>36951</v>
      </c>
      <c r="I7" s="150">
        <f t="shared" si="3"/>
        <v>39.421510129579659</v>
      </c>
      <c r="J7" s="151" t="e">
        <f t="shared" si="4"/>
        <v>#N/A</v>
      </c>
    </row>
    <row r="8" spans="1:10">
      <c r="A8" s="95">
        <v>36830</v>
      </c>
      <c r="B8" s="137">
        <f t="shared" si="0"/>
        <v>4</v>
      </c>
      <c r="C8" s="115" t="str">
        <f t="shared" si="1"/>
        <v>dec2000</v>
      </c>
      <c r="D8" s="115">
        <f t="shared" si="2"/>
        <v>36861</v>
      </c>
      <c r="E8" s="745">
        <v>40.297532739817214</v>
      </c>
      <c r="F8" s="289" t="e">
        <v>#N/A</v>
      </c>
      <c r="H8" s="149">
        <v>37043</v>
      </c>
      <c r="I8" s="150">
        <f t="shared" si="3"/>
        <v>38.982283541639646</v>
      </c>
      <c r="J8" s="151" t="e">
        <f t="shared" si="4"/>
        <v>#N/A</v>
      </c>
    </row>
    <row r="9" spans="1:10">
      <c r="A9" s="95">
        <v>36860</v>
      </c>
      <c r="B9" s="137">
        <f t="shared" si="0"/>
        <v>4</v>
      </c>
      <c r="C9" s="115" t="str">
        <f t="shared" si="1"/>
        <v>dec2000</v>
      </c>
      <c r="D9" s="115">
        <f t="shared" si="2"/>
        <v>36861</v>
      </c>
      <c r="E9" s="745">
        <v>38.637279025165036</v>
      </c>
      <c r="F9" s="289" t="e">
        <v>#N/A</v>
      </c>
      <c r="H9" s="149">
        <v>37135</v>
      </c>
      <c r="I9" s="150">
        <f t="shared" si="3"/>
        <v>38.035226669268503</v>
      </c>
      <c r="J9" s="151" t="e">
        <f t="shared" si="4"/>
        <v>#N/A</v>
      </c>
    </row>
    <row r="10" spans="1:10">
      <c r="A10" s="95">
        <v>36891</v>
      </c>
      <c r="B10" s="137">
        <f t="shared" si="0"/>
        <v>4</v>
      </c>
      <c r="C10" s="115" t="str">
        <f t="shared" si="1"/>
        <v>dec2000</v>
      </c>
      <c r="D10" s="115">
        <f t="shared" si="2"/>
        <v>36861</v>
      </c>
      <c r="E10" s="745">
        <v>37.087584155559625</v>
      </c>
      <c r="F10" s="289" t="e">
        <v>#N/A</v>
      </c>
      <c r="H10" s="149">
        <v>37226</v>
      </c>
      <c r="I10" s="150">
        <f t="shared" si="3"/>
        <v>38.249133626576324</v>
      </c>
      <c r="J10" s="151" t="e">
        <f t="shared" si="4"/>
        <v>#N/A</v>
      </c>
    </row>
    <row r="11" spans="1:10">
      <c r="A11" s="95">
        <v>36922</v>
      </c>
      <c r="B11" s="137">
        <f t="shared" si="0"/>
        <v>1</v>
      </c>
      <c r="C11" s="115" t="str">
        <f t="shared" si="1"/>
        <v>Mar2001</v>
      </c>
      <c r="D11" s="115">
        <f t="shared" si="2"/>
        <v>36951</v>
      </c>
      <c r="E11" s="745">
        <v>45.150884896818106</v>
      </c>
      <c r="F11" s="289" t="e">
        <v>#N/A</v>
      </c>
      <c r="H11" s="149">
        <v>37316</v>
      </c>
      <c r="I11" s="150">
        <f t="shared" si="3"/>
        <v>41.381295324287315</v>
      </c>
      <c r="J11" s="151" t="e">
        <f t="shared" si="4"/>
        <v>#N/A</v>
      </c>
    </row>
    <row r="12" spans="1:10">
      <c r="A12" s="95">
        <v>36950</v>
      </c>
      <c r="B12" s="137">
        <f t="shared" si="0"/>
        <v>1</v>
      </c>
      <c r="C12" s="115" t="str">
        <f t="shared" si="1"/>
        <v>Mar2001</v>
      </c>
      <c r="D12" s="115">
        <f t="shared" si="2"/>
        <v>36951</v>
      </c>
      <c r="E12" s="745">
        <v>38.057166090450302</v>
      </c>
      <c r="F12" s="289" t="e">
        <v>#N/A</v>
      </c>
      <c r="H12" s="149">
        <v>37408</v>
      </c>
      <c r="I12" s="150">
        <f t="shared" si="3"/>
        <v>41.006456877775868</v>
      </c>
      <c r="J12" s="151" t="e">
        <f t="shared" si="4"/>
        <v>#N/A</v>
      </c>
    </row>
    <row r="13" spans="1:10">
      <c r="A13" s="95">
        <v>36981</v>
      </c>
      <c r="B13" s="137">
        <f t="shared" si="0"/>
        <v>1</v>
      </c>
      <c r="C13" s="115" t="str">
        <f t="shared" si="1"/>
        <v>Mar2001</v>
      </c>
      <c r="D13" s="115">
        <f t="shared" si="2"/>
        <v>36951</v>
      </c>
      <c r="E13" s="745">
        <v>35.056479401470568</v>
      </c>
      <c r="F13" s="289" t="e">
        <v>#N/A</v>
      </c>
      <c r="H13" s="149">
        <v>37500</v>
      </c>
      <c r="I13" s="150">
        <f t="shared" si="3"/>
        <v>39.709516188444688</v>
      </c>
      <c r="J13" s="151" t="e">
        <f t="shared" si="4"/>
        <v>#N/A</v>
      </c>
    </row>
    <row r="14" spans="1:10">
      <c r="A14" s="95">
        <v>37011</v>
      </c>
      <c r="B14" s="137">
        <f t="shared" si="0"/>
        <v>2</v>
      </c>
      <c r="C14" s="115" t="str">
        <f t="shared" si="1"/>
        <v>June2001</v>
      </c>
      <c r="D14" s="115">
        <f t="shared" si="2"/>
        <v>37043</v>
      </c>
      <c r="E14" s="745">
        <v>40.0597919660988</v>
      </c>
      <c r="F14" s="289" t="e">
        <v>#N/A</v>
      </c>
      <c r="H14" s="149">
        <v>37591</v>
      </c>
      <c r="I14" s="150">
        <f t="shared" si="3"/>
        <v>40.863130157755165</v>
      </c>
      <c r="J14" s="151" t="e">
        <f t="shared" si="4"/>
        <v>#N/A</v>
      </c>
    </row>
    <row r="15" spans="1:10">
      <c r="A15" s="95">
        <v>37042</v>
      </c>
      <c r="B15" s="137">
        <f t="shared" si="0"/>
        <v>2</v>
      </c>
      <c r="C15" s="115" t="str">
        <f t="shared" si="1"/>
        <v>June2001</v>
      </c>
      <c r="D15" s="115">
        <f t="shared" si="2"/>
        <v>37043</v>
      </c>
      <c r="E15" s="745">
        <v>39.226126663554254</v>
      </c>
      <c r="F15" s="289" t="e">
        <v>#N/A</v>
      </c>
      <c r="H15" s="149">
        <v>37681</v>
      </c>
      <c r="I15" s="150">
        <f t="shared" si="3"/>
        <v>45.784971495396029</v>
      </c>
      <c r="J15" s="151" t="e">
        <f t="shared" si="4"/>
        <v>#N/A</v>
      </c>
    </row>
    <row r="16" spans="1:10">
      <c r="A16" s="95">
        <v>37072</v>
      </c>
      <c r="B16" s="137">
        <f t="shared" si="0"/>
        <v>2</v>
      </c>
      <c r="C16" s="115" t="str">
        <f t="shared" si="1"/>
        <v>June2001</v>
      </c>
      <c r="D16" s="115">
        <f t="shared" si="2"/>
        <v>37043</v>
      </c>
      <c r="E16" s="745">
        <v>37.660931995265891</v>
      </c>
      <c r="F16" s="289" t="e">
        <v>#N/A</v>
      </c>
      <c r="H16" s="149">
        <v>37773</v>
      </c>
      <c r="I16" s="150">
        <f t="shared" si="3"/>
        <v>45.977881373813808</v>
      </c>
      <c r="J16" s="151" t="e">
        <f t="shared" si="4"/>
        <v>#N/A</v>
      </c>
    </row>
    <row r="17" spans="1:10">
      <c r="A17" s="95">
        <v>37103</v>
      </c>
      <c r="B17" s="137">
        <f t="shared" si="0"/>
        <v>3</v>
      </c>
      <c r="C17" s="115" t="str">
        <f t="shared" si="1"/>
        <v>Sep2001</v>
      </c>
      <c r="D17" s="115">
        <f t="shared" si="2"/>
        <v>37135</v>
      </c>
      <c r="E17" s="745">
        <v>40.877642047034492</v>
      </c>
      <c r="F17" s="289" t="e">
        <v>#N/A</v>
      </c>
      <c r="H17" s="149">
        <v>37865</v>
      </c>
      <c r="I17" s="150">
        <f t="shared" si="3"/>
        <v>46.305140611338857</v>
      </c>
      <c r="J17" s="151" t="e">
        <f t="shared" si="4"/>
        <v>#N/A</v>
      </c>
    </row>
    <row r="18" spans="1:10">
      <c r="A18" s="95">
        <v>37134</v>
      </c>
      <c r="B18" s="137">
        <f t="shared" si="0"/>
        <v>3</v>
      </c>
      <c r="C18" s="115" t="str">
        <f t="shared" si="1"/>
        <v>Sep2001</v>
      </c>
      <c r="D18" s="115">
        <f t="shared" si="2"/>
        <v>37135</v>
      </c>
      <c r="E18" s="745">
        <v>36.647421893809565</v>
      </c>
      <c r="F18" s="289" t="e">
        <v>#N/A</v>
      </c>
      <c r="H18" s="149">
        <v>37956</v>
      </c>
      <c r="I18" s="150">
        <f t="shared" si="3"/>
        <v>44.912155694270837</v>
      </c>
      <c r="J18" s="151" t="e">
        <f t="shared" si="4"/>
        <v>#N/A</v>
      </c>
    </row>
    <row r="19" spans="1:10">
      <c r="A19" s="95">
        <v>37164</v>
      </c>
      <c r="B19" s="137">
        <f t="shared" si="0"/>
        <v>3</v>
      </c>
      <c r="C19" s="115" t="str">
        <f t="shared" si="1"/>
        <v>Sep2001</v>
      </c>
      <c r="D19" s="115">
        <f t="shared" si="2"/>
        <v>37135</v>
      </c>
      <c r="E19" s="745">
        <v>36.580616066961454</v>
      </c>
      <c r="F19" s="289" t="e">
        <v>#N/A</v>
      </c>
      <c r="H19" s="149">
        <v>38047</v>
      </c>
      <c r="I19" s="150">
        <f t="shared" si="3"/>
        <v>51.257843622689478</v>
      </c>
      <c r="J19" s="151" t="e">
        <f t="shared" si="4"/>
        <v>#N/A</v>
      </c>
    </row>
    <row r="20" spans="1:10">
      <c r="A20" s="95">
        <v>37195</v>
      </c>
      <c r="B20" s="137">
        <f t="shared" si="0"/>
        <v>4</v>
      </c>
      <c r="C20" s="115" t="str">
        <f t="shared" si="1"/>
        <v>dec2001</v>
      </c>
      <c r="D20" s="115">
        <f t="shared" si="2"/>
        <v>37226</v>
      </c>
      <c r="E20" s="745">
        <v>38.478896842117379</v>
      </c>
      <c r="F20" s="289" t="e">
        <v>#N/A</v>
      </c>
      <c r="H20" s="149">
        <v>38139</v>
      </c>
      <c r="I20" s="150">
        <f t="shared" si="3"/>
        <v>50.519413094655555</v>
      </c>
      <c r="J20" s="151" t="e">
        <f t="shared" si="4"/>
        <v>#N/A</v>
      </c>
    </row>
    <row r="21" spans="1:10">
      <c r="A21" s="95">
        <v>37225</v>
      </c>
      <c r="B21" s="137">
        <f t="shared" si="0"/>
        <v>4</v>
      </c>
      <c r="C21" s="115" t="str">
        <f t="shared" si="1"/>
        <v>dec2001</v>
      </c>
      <c r="D21" s="115">
        <f t="shared" si="2"/>
        <v>37226</v>
      </c>
      <c r="E21" s="745">
        <v>38.101262498466447</v>
      </c>
      <c r="F21" s="289" t="e">
        <v>#N/A</v>
      </c>
      <c r="H21" s="149">
        <v>38231</v>
      </c>
      <c r="I21" s="150">
        <f t="shared" si="3"/>
        <v>46.580072042290283</v>
      </c>
      <c r="J21" s="151" t="e">
        <f t="shared" si="4"/>
        <v>#N/A</v>
      </c>
    </row>
    <row r="22" spans="1:10">
      <c r="A22" s="95">
        <v>37256</v>
      </c>
      <c r="B22" s="137">
        <f t="shared" si="0"/>
        <v>4</v>
      </c>
      <c r="C22" s="115" t="str">
        <f t="shared" si="1"/>
        <v>dec2001</v>
      </c>
      <c r="D22" s="115">
        <f t="shared" si="2"/>
        <v>37226</v>
      </c>
      <c r="E22" s="745">
        <v>38.167241539145138</v>
      </c>
      <c r="F22" s="289" t="e">
        <v>#N/A</v>
      </c>
      <c r="H22" s="149">
        <v>38322</v>
      </c>
      <c r="I22" s="150">
        <f t="shared" si="3"/>
        <v>45.749346073686922</v>
      </c>
      <c r="J22" s="151" t="e">
        <f t="shared" si="4"/>
        <v>#N/A</v>
      </c>
    </row>
    <row r="23" spans="1:10">
      <c r="A23" s="95">
        <v>37287</v>
      </c>
      <c r="B23" s="137">
        <f t="shared" si="0"/>
        <v>1</v>
      </c>
      <c r="C23" s="115" t="str">
        <f t="shared" si="1"/>
        <v>Mar2002</v>
      </c>
      <c r="D23" s="115">
        <f t="shared" si="2"/>
        <v>37316</v>
      </c>
      <c r="E23" s="745">
        <v>43.502686299870653</v>
      </c>
      <c r="F23" s="289" t="e">
        <v>#N/A</v>
      </c>
      <c r="H23" s="149">
        <v>38412</v>
      </c>
      <c r="I23" s="150">
        <f t="shared" si="3"/>
        <v>50.386421956887894</v>
      </c>
      <c r="J23" s="151" t="e">
        <f t="shared" si="4"/>
        <v>#N/A</v>
      </c>
    </row>
    <row r="24" spans="1:10">
      <c r="A24" s="95">
        <v>37315</v>
      </c>
      <c r="B24" s="137">
        <f t="shared" si="0"/>
        <v>1</v>
      </c>
      <c r="C24" s="115" t="str">
        <f t="shared" si="1"/>
        <v>Mar2002</v>
      </c>
      <c r="D24" s="115">
        <f t="shared" si="2"/>
        <v>37316</v>
      </c>
      <c r="E24" s="745">
        <v>41.176718578132295</v>
      </c>
      <c r="F24" s="289" t="e">
        <v>#N/A</v>
      </c>
      <c r="H24" s="149">
        <v>38504</v>
      </c>
      <c r="I24" s="150">
        <f t="shared" si="3"/>
        <v>46.303895329743717</v>
      </c>
      <c r="J24" s="151" t="e">
        <f t="shared" si="4"/>
        <v>#N/A</v>
      </c>
    </row>
    <row r="25" spans="1:10">
      <c r="A25" s="95">
        <v>37346</v>
      </c>
      <c r="B25" s="137">
        <f t="shared" si="0"/>
        <v>1</v>
      </c>
      <c r="C25" s="115" t="str">
        <f t="shared" si="1"/>
        <v>Mar2002</v>
      </c>
      <c r="D25" s="115">
        <f t="shared" si="2"/>
        <v>37316</v>
      </c>
      <c r="E25" s="745">
        <v>39.464481094858996</v>
      </c>
      <c r="F25" s="289" t="e">
        <v>#N/A</v>
      </c>
      <c r="H25" s="149">
        <v>38596</v>
      </c>
      <c r="I25" s="150">
        <f t="shared" si="3"/>
        <v>46.781654297773734</v>
      </c>
      <c r="J25" s="151" t="e">
        <f t="shared" si="4"/>
        <v>#N/A</v>
      </c>
    </row>
    <row r="26" spans="1:10">
      <c r="A26" s="95">
        <v>37376</v>
      </c>
      <c r="B26" s="137">
        <f t="shared" si="0"/>
        <v>2</v>
      </c>
      <c r="C26" s="115" t="str">
        <f t="shared" si="1"/>
        <v>June2002</v>
      </c>
      <c r="D26" s="115">
        <f t="shared" si="2"/>
        <v>37408</v>
      </c>
      <c r="E26" s="745">
        <v>43.831058022308021</v>
      </c>
      <c r="F26" s="289" t="e">
        <v>#N/A</v>
      </c>
      <c r="H26" s="149">
        <v>38687</v>
      </c>
      <c r="I26" s="150">
        <f t="shared" si="3"/>
        <v>46.158439158490957</v>
      </c>
      <c r="J26" s="151" t="e">
        <f t="shared" si="4"/>
        <v>#N/A</v>
      </c>
    </row>
    <row r="27" spans="1:10">
      <c r="A27" s="95">
        <v>37407</v>
      </c>
      <c r="B27" s="137">
        <f t="shared" si="0"/>
        <v>2</v>
      </c>
      <c r="C27" s="115" t="str">
        <f t="shared" si="1"/>
        <v>June2002</v>
      </c>
      <c r="D27" s="115">
        <f t="shared" si="2"/>
        <v>37408</v>
      </c>
      <c r="E27" s="745">
        <v>39.711156500757816</v>
      </c>
      <c r="F27" s="289" t="e">
        <v>#N/A</v>
      </c>
      <c r="H27" s="149">
        <v>38777</v>
      </c>
      <c r="I27" s="150">
        <f t="shared" si="3"/>
        <v>52.54015748544424</v>
      </c>
      <c r="J27" s="151" t="e">
        <f t="shared" si="4"/>
        <v>#N/A</v>
      </c>
    </row>
    <row r="28" spans="1:10">
      <c r="A28" s="95">
        <v>37437</v>
      </c>
      <c r="B28" s="137">
        <f t="shared" si="0"/>
        <v>2</v>
      </c>
      <c r="C28" s="115" t="str">
        <f t="shared" si="1"/>
        <v>June2002</v>
      </c>
      <c r="D28" s="115">
        <f t="shared" si="2"/>
        <v>37408</v>
      </c>
      <c r="E28" s="745">
        <v>39.477156110261774</v>
      </c>
      <c r="F28" s="289" t="e">
        <v>#N/A</v>
      </c>
      <c r="H28" s="149">
        <v>38869</v>
      </c>
      <c r="I28" s="150">
        <f t="shared" si="3"/>
        <v>54.027975126606172</v>
      </c>
      <c r="J28" s="151" t="e">
        <f t="shared" si="4"/>
        <v>#N/A</v>
      </c>
    </row>
    <row r="29" spans="1:10">
      <c r="A29" s="95">
        <v>37468</v>
      </c>
      <c r="B29" s="137">
        <f t="shared" si="0"/>
        <v>3</v>
      </c>
      <c r="C29" s="115" t="str">
        <f t="shared" si="1"/>
        <v>Sep2002</v>
      </c>
      <c r="D29" s="115">
        <f t="shared" si="2"/>
        <v>37500</v>
      </c>
      <c r="E29" s="745">
        <v>40.878178737372693</v>
      </c>
      <c r="F29" s="289" t="e">
        <v>#N/A</v>
      </c>
      <c r="H29" s="149">
        <v>38961</v>
      </c>
      <c r="I29" s="150">
        <f t="shared" si="3"/>
        <v>52.54334472688371</v>
      </c>
      <c r="J29" s="151" t="e">
        <f t="shared" si="4"/>
        <v>#N/A</v>
      </c>
    </row>
    <row r="30" spans="1:10">
      <c r="A30" s="95">
        <v>37499</v>
      </c>
      <c r="B30" s="137">
        <f t="shared" si="0"/>
        <v>3</v>
      </c>
      <c r="C30" s="115" t="str">
        <f t="shared" si="1"/>
        <v>Sep2002</v>
      </c>
      <c r="D30" s="115">
        <f t="shared" si="2"/>
        <v>37500</v>
      </c>
      <c r="E30" s="745">
        <v>39.199285073468232</v>
      </c>
      <c r="F30" s="289" t="e">
        <v>#N/A</v>
      </c>
      <c r="H30" s="149">
        <v>39052</v>
      </c>
      <c r="I30" s="150">
        <f t="shared" si="3"/>
        <v>52.531206425372567</v>
      </c>
      <c r="J30" s="151" t="e">
        <f t="shared" si="4"/>
        <v>#N/A</v>
      </c>
    </row>
    <row r="31" spans="1:10">
      <c r="A31" s="95">
        <v>37529</v>
      </c>
      <c r="B31" s="137">
        <f t="shared" si="0"/>
        <v>3</v>
      </c>
      <c r="C31" s="115" t="str">
        <f t="shared" si="1"/>
        <v>Sep2002</v>
      </c>
      <c r="D31" s="115">
        <f t="shared" si="2"/>
        <v>37500</v>
      </c>
      <c r="E31" s="745">
        <v>39.051084754493147</v>
      </c>
      <c r="F31" s="289" t="e">
        <v>#N/A</v>
      </c>
      <c r="H31" s="149">
        <v>39142</v>
      </c>
      <c r="I31" s="150">
        <f t="shared" si="3"/>
        <v>55.086237287625607</v>
      </c>
      <c r="J31" s="151" t="e">
        <f t="shared" si="4"/>
        <v>#N/A</v>
      </c>
    </row>
    <row r="32" spans="1:10">
      <c r="A32" s="95">
        <v>37560</v>
      </c>
      <c r="B32" s="137">
        <f t="shared" si="0"/>
        <v>4</v>
      </c>
      <c r="C32" s="115" t="str">
        <f t="shared" si="1"/>
        <v>dec2002</v>
      </c>
      <c r="D32" s="115">
        <f t="shared" si="2"/>
        <v>37591</v>
      </c>
      <c r="E32" s="745">
        <v>42.10475712037271</v>
      </c>
      <c r="F32" s="289" t="e">
        <v>#N/A</v>
      </c>
      <c r="H32" s="149">
        <v>39234</v>
      </c>
      <c r="I32" s="150">
        <f t="shared" si="3"/>
        <v>55.676971683190935</v>
      </c>
      <c r="J32" s="151" t="e">
        <f t="shared" si="4"/>
        <v>#N/A</v>
      </c>
    </row>
    <row r="33" spans="1:10">
      <c r="A33" s="95">
        <v>37590</v>
      </c>
      <c r="B33" s="137">
        <f t="shared" si="0"/>
        <v>4</v>
      </c>
      <c r="C33" s="115" t="str">
        <f t="shared" si="1"/>
        <v>dec2002</v>
      </c>
      <c r="D33" s="115">
        <f t="shared" si="2"/>
        <v>37591</v>
      </c>
      <c r="E33" s="745">
        <v>41.2081735417338</v>
      </c>
      <c r="F33" s="289" t="e">
        <v>#N/A</v>
      </c>
      <c r="H33" s="149">
        <v>39326</v>
      </c>
      <c r="I33" s="150">
        <f t="shared" si="3"/>
        <v>53.999705057697007</v>
      </c>
      <c r="J33" s="151" t="e">
        <f t="shared" si="4"/>
        <v>#N/A</v>
      </c>
    </row>
    <row r="34" spans="1:10">
      <c r="A34" s="95">
        <v>37621</v>
      </c>
      <c r="B34" s="137">
        <f t="shared" si="0"/>
        <v>4</v>
      </c>
      <c r="C34" s="115" t="str">
        <f t="shared" si="1"/>
        <v>dec2002</v>
      </c>
      <c r="D34" s="115">
        <f t="shared" si="2"/>
        <v>37591</v>
      </c>
      <c r="E34" s="745">
        <v>39.276459811158993</v>
      </c>
      <c r="F34" s="289" t="e">
        <v>#N/A</v>
      </c>
      <c r="H34" s="149">
        <v>39417</v>
      </c>
      <c r="I34" s="150">
        <f t="shared" si="3"/>
        <v>57.409608266030851</v>
      </c>
      <c r="J34" s="151" t="e">
        <f t="shared" si="4"/>
        <v>#N/A</v>
      </c>
    </row>
    <row r="35" spans="1:10">
      <c r="A35" s="95">
        <v>37652</v>
      </c>
      <c r="B35" s="137">
        <f t="shared" si="0"/>
        <v>1</v>
      </c>
      <c r="C35" s="115" t="str">
        <f t="shared" si="1"/>
        <v>Mar2003</v>
      </c>
      <c r="D35" s="115">
        <f t="shared" si="2"/>
        <v>37681</v>
      </c>
      <c r="E35" s="745">
        <v>48.143504044853827</v>
      </c>
      <c r="F35" s="289" t="e">
        <v>#N/A</v>
      </c>
      <c r="H35" s="149">
        <v>39508</v>
      </c>
      <c r="I35" s="150">
        <f t="shared" si="3"/>
        <v>64.352991501519512</v>
      </c>
      <c r="J35" s="151" t="e">
        <f t="shared" si="4"/>
        <v>#N/A</v>
      </c>
    </row>
    <row r="36" spans="1:10">
      <c r="A36" s="95">
        <v>37680</v>
      </c>
      <c r="B36" s="137">
        <f t="shared" si="0"/>
        <v>1</v>
      </c>
      <c r="C36" s="115" t="str">
        <f t="shared" si="1"/>
        <v>Mar2003</v>
      </c>
      <c r="D36" s="115">
        <f t="shared" si="2"/>
        <v>37681</v>
      </c>
      <c r="E36" s="745">
        <v>45.123623739517775</v>
      </c>
      <c r="F36" s="289" t="e">
        <v>#N/A</v>
      </c>
      <c r="H36" s="149">
        <v>39600</v>
      </c>
      <c r="I36" s="150">
        <f t="shared" si="3"/>
        <v>59.794662972244303</v>
      </c>
      <c r="J36" s="151" t="e">
        <f t="shared" si="4"/>
        <v>#N/A</v>
      </c>
    </row>
    <row r="37" spans="1:10">
      <c r="A37" s="95">
        <v>37711</v>
      </c>
      <c r="B37" s="137">
        <f t="shared" si="0"/>
        <v>1</v>
      </c>
      <c r="C37" s="115" t="str">
        <f t="shared" si="1"/>
        <v>Mar2003</v>
      </c>
      <c r="D37" s="115">
        <f t="shared" si="2"/>
        <v>37681</v>
      </c>
      <c r="E37" s="745">
        <v>44.087786701816455</v>
      </c>
      <c r="F37" s="289" t="e">
        <v>#N/A</v>
      </c>
      <c r="H37" s="149">
        <v>39692</v>
      </c>
      <c r="I37" s="150">
        <f t="shared" si="3"/>
        <v>56.699283199063558</v>
      </c>
      <c r="J37" s="151" t="e">
        <f t="shared" si="4"/>
        <v>#N/A</v>
      </c>
    </row>
    <row r="38" spans="1:10">
      <c r="A38" s="95">
        <v>37741</v>
      </c>
      <c r="B38" s="137">
        <f t="shared" si="0"/>
        <v>2</v>
      </c>
      <c r="C38" s="115" t="str">
        <f t="shared" si="1"/>
        <v>June2003</v>
      </c>
      <c r="D38" s="115">
        <f t="shared" si="2"/>
        <v>37773</v>
      </c>
      <c r="E38" s="745">
        <v>46.52543057763647</v>
      </c>
      <c r="F38" s="289" t="e">
        <v>#N/A</v>
      </c>
      <c r="H38" s="149">
        <v>39783</v>
      </c>
      <c r="I38" s="150">
        <f t="shared" si="3"/>
        <v>55.054787338351524</v>
      </c>
      <c r="J38" s="151" t="e">
        <f t="shared" si="4"/>
        <v>#N/A</v>
      </c>
    </row>
    <row r="39" spans="1:10">
      <c r="A39" s="95">
        <v>37772</v>
      </c>
      <c r="B39" s="137">
        <f t="shared" si="0"/>
        <v>2</v>
      </c>
      <c r="C39" s="115" t="str">
        <f t="shared" si="1"/>
        <v>June2003</v>
      </c>
      <c r="D39" s="115">
        <f t="shared" si="2"/>
        <v>37773</v>
      </c>
      <c r="E39" s="745">
        <v>44.942332289582275</v>
      </c>
      <c r="F39" s="289" t="e">
        <v>#N/A</v>
      </c>
      <c r="H39" s="149">
        <v>39873</v>
      </c>
      <c r="I39" s="150">
        <f t="shared" si="3"/>
        <v>57.128454603631219</v>
      </c>
      <c r="J39" s="151" t="e">
        <f t="shared" si="4"/>
        <v>#N/A</v>
      </c>
    </row>
    <row r="40" spans="1:10">
      <c r="A40" s="95">
        <v>37802</v>
      </c>
      <c r="B40" s="137">
        <f t="shared" si="0"/>
        <v>2</v>
      </c>
      <c r="C40" s="115" t="str">
        <f t="shared" si="1"/>
        <v>June2003</v>
      </c>
      <c r="D40" s="115">
        <f t="shared" si="2"/>
        <v>37773</v>
      </c>
      <c r="E40" s="745">
        <v>46.465881254222687</v>
      </c>
      <c r="F40" s="289" t="e">
        <v>#N/A</v>
      </c>
      <c r="H40" s="149">
        <v>39965</v>
      </c>
      <c r="I40" s="150">
        <f t="shared" si="3"/>
        <v>59.876693633478737</v>
      </c>
      <c r="J40" s="151" t="e">
        <f t="shared" si="4"/>
        <v>#N/A</v>
      </c>
    </row>
    <row r="41" spans="1:10">
      <c r="A41" s="95">
        <v>37833</v>
      </c>
      <c r="B41" s="137">
        <f t="shared" si="0"/>
        <v>3</v>
      </c>
      <c r="C41" s="115" t="str">
        <f t="shared" si="1"/>
        <v>Sep2003</v>
      </c>
      <c r="D41" s="115">
        <f t="shared" si="2"/>
        <v>37865</v>
      </c>
      <c r="E41" s="745">
        <v>47.076842013946951</v>
      </c>
      <c r="F41" s="289" t="e">
        <v>#N/A</v>
      </c>
      <c r="H41" s="149">
        <v>40057</v>
      </c>
      <c r="I41" s="150">
        <f t="shared" si="3"/>
        <v>57.802887737840535</v>
      </c>
      <c r="J41" s="151" t="e">
        <f t="shared" si="4"/>
        <v>#N/A</v>
      </c>
    </row>
    <row r="42" spans="1:10">
      <c r="A42" s="95">
        <v>37864</v>
      </c>
      <c r="B42" s="137">
        <f t="shared" si="0"/>
        <v>3</v>
      </c>
      <c r="C42" s="115" t="str">
        <f t="shared" si="1"/>
        <v>Sep2003</v>
      </c>
      <c r="D42" s="115">
        <f t="shared" si="2"/>
        <v>37865</v>
      </c>
      <c r="E42" s="745">
        <v>46.035754262367639</v>
      </c>
      <c r="F42" s="289" t="e">
        <v>#N/A</v>
      </c>
      <c r="H42" s="149">
        <v>40148</v>
      </c>
      <c r="I42" s="150">
        <f t="shared" si="3"/>
        <v>56.050604064009605</v>
      </c>
      <c r="J42" s="151" t="e">
        <f t="shared" si="4"/>
        <v>#N/A</v>
      </c>
    </row>
    <row r="43" spans="1:10">
      <c r="A43" s="95">
        <v>37894</v>
      </c>
      <c r="B43" s="137">
        <f t="shared" si="0"/>
        <v>3</v>
      </c>
      <c r="C43" s="115" t="str">
        <f t="shared" si="1"/>
        <v>Sep2003</v>
      </c>
      <c r="D43" s="115">
        <f t="shared" si="2"/>
        <v>37865</v>
      </c>
      <c r="E43" s="745">
        <v>45.802825557701979</v>
      </c>
      <c r="F43" s="289" t="e">
        <v>#N/A</v>
      </c>
      <c r="H43" s="149">
        <v>40238</v>
      </c>
      <c r="I43" s="150">
        <f t="shared" si="3"/>
        <v>59.728294834012566</v>
      </c>
      <c r="J43" s="151" t="e">
        <f t="shared" si="4"/>
        <v>#N/A</v>
      </c>
    </row>
    <row r="44" spans="1:10">
      <c r="A44" s="95">
        <v>37925</v>
      </c>
      <c r="B44" s="137">
        <f t="shared" si="0"/>
        <v>4</v>
      </c>
      <c r="C44" s="115" t="str">
        <f t="shared" si="1"/>
        <v>dec2003</v>
      </c>
      <c r="D44" s="115">
        <f t="shared" si="2"/>
        <v>37956</v>
      </c>
      <c r="E44" s="745">
        <v>44.465037123346129</v>
      </c>
      <c r="F44" s="289" t="e">
        <v>#N/A</v>
      </c>
      <c r="H44" s="149">
        <v>40330</v>
      </c>
      <c r="I44" s="150">
        <f t="shared" si="3"/>
        <v>56.70303322540542</v>
      </c>
      <c r="J44" s="151" t="e">
        <f t="shared" si="4"/>
        <v>#N/A</v>
      </c>
    </row>
    <row r="45" spans="1:10">
      <c r="A45" s="95">
        <v>37955</v>
      </c>
      <c r="B45" s="137">
        <f t="shared" si="0"/>
        <v>4</v>
      </c>
      <c r="C45" s="115" t="str">
        <f t="shared" si="1"/>
        <v>dec2003</v>
      </c>
      <c r="D45" s="115">
        <f t="shared" si="2"/>
        <v>37956</v>
      </c>
      <c r="E45" s="745">
        <v>45.726142474802572</v>
      </c>
      <c r="F45" s="289" t="e">
        <v>#N/A</v>
      </c>
      <c r="H45" s="149">
        <v>40422</v>
      </c>
      <c r="I45" s="150">
        <f t="shared" si="3"/>
        <v>56.392469330875706</v>
      </c>
      <c r="J45" s="151" t="e">
        <f t="shared" si="4"/>
        <v>#N/A</v>
      </c>
    </row>
    <row r="46" spans="1:10">
      <c r="A46" s="95">
        <v>37986</v>
      </c>
      <c r="B46" s="137">
        <f t="shared" si="0"/>
        <v>4</v>
      </c>
      <c r="C46" s="115" t="str">
        <f t="shared" si="1"/>
        <v>dec2003</v>
      </c>
      <c r="D46" s="115">
        <f t="shared" si="2"/>
        <v>37956</v>
      </c>
      <c r="E46" s="745">
        <v>44.545287484663824</v>
      </c>
      <c r="F46" s="289" t="e">
        <v>#N/A</v>
      </c>
      <c r="H46" s="149">
        <v>40513</v>
      </c>
      <c r="I46" s="150">
        <f t="shared" si="3"/>
        <v>58.278857932944568</v>
      </c>
      <c r="J46" s="151" t="e">
        <f t="shared" si="4"/>
        <v>#N/A</v>
      </c>
    </row>
    <row r="47" spans="1:10">
      <c r="A47" s="95">
        <v>38017</v>
      </c>
      <c r="B47" s="137">
        <f t="shared" si="0"/>
        <v>1</v>
      </c>
      <c r="C47" s="115" t="str">
        <f t="shared" si="1"/>
        <v>Mar2004</v>
      </c>
      <c r="D47" s="115">
        <f t="shared" si="2"/>
        <v>38047</v>
      </c>
      <c r="E47" s="745">
        <v>52.30050335218219</v>
      </c>
      <c r="F47" s="289" t="e">
        <v>#N/A</v>
      </c>
      <c r="H47" s="149">
        <v>40603</v>
      </c>
      <c r="I47" s="150">
        <f t="shared" si="3"/>
        <v>61.933031244016767</v>
      </c>
      <c r="J47" s="151" t="e">
        <f t="shared" si="4"/>
        <v>#N/A</v>
      </c>
    </row>
    <row r="48" spans="1:10">
      <c r="A48" s="95">
        <v>38046</v>
      </c>
      <c r="B48" s="137">
        <f t="shared" si="0"/>
        <v>1</v>
      </c>
      <c r="C48" s="115" t="str">
        <f t="shared" si="1"/>
        <v>Mar2004</v>
      </c>
      <c r="D48" s="115">
        <f t="shared" si="2"/>
        <v>38047</v>
      </c>
      <c r="E48" s="745">
        <v>52.584460674757757</v>
      </c>
      <c r="F48" s="289" t="e">
        <v>#N/A</v>
      </c>
      <c r="H48" s="149">
        <v>40695</v>
      </c>
      <c r="I48" s="150">
        <f t="shared" si="3"/>
        <v>61.563415539245987</v>
      </c>
      <c r="J48" s="151" t="e">
        <f t="shared" si="4"/>
        <v>#N/A</v>
      </c>
    </row>
    <row r="49" spans="1:10">
      <c r="A49" s="95">
        <v>38077</v>
      </c>
      <c r="B49" s="137">
        <f t="shared" si="0"/>
        <v>1</v>
      </c>
      <c r="C49" s="115" t="str">
        <f t="shared" si="1"/>
        <v>Mar2004</v>
      </c>
      <c r="D49" s="115">
        <f t="shared" si="2"/>
        <v>38047</v>
      </c>
      <c r="E49" s="745">
        <v>48.888566841128501</v>
      </c>
      <c r="F49" s="289" t="e">
        <v>#N/A</v>
      </c>
      <c r="H49" s="149">
        <v>40787</v>
      </c>
      <c r="I49" s="150">
        <f t="shared" si="3"/>
        <v>58.484121760613625</v>
      </c>
      <c r="J49" s="151" t="e">
        <f t="shared" si="4"/>
        <v>#N/A</v>
      </c>
    </row>
    <row r="50" spans="1:10">
      <c r="A50" s="95">
        <v>38107</v>
      </c>
      <c r="B50" s="137">
        <f t="shared" si="0"/>
        <v>2</v>
      </c>
      <c r="C50" s="115" t="str">
        <f t="shared" si="1"/>
        <v>June2004</v>
      </c>
      <c r="D50" s="115">
        <f t="shared" si="2"/>
        <v>38139</v>
      </c>
      <c r="E50" s="745">
        <v>50.95789823556207</v>
      </c>
      <c r="F50" s="289" t="e">
        <v>#N/A</v>
      </c>
      <c r="H50" s="149">
        <v>40878</v>
      </c>
      <c r="I50" s="150">
        <f t="shared" si="3"/>
        <v>58.429656288821633</v>
      </c>
      <c r="J50" s="151" t="e">
        <f t="shared" si="4"/>
        <v>#N/A</v>
      </c>
    </row>
    <row r="51" spans="1:10">
      <c r="A51" s="95">
        <v>38138</v>
      </c>
      <c r="B51" s="137">
        <f t="shared" si="0"/>
        <v>2</v>
      </c>
      <c r="C51" s="115" t="str">
        <f t="shared" si="1"/>
        <v>June2004</v>
      </c>
      <c r="D51" s="115">
        <f t="shared" si="2"/>
        <v>38139</v>
      </c>
      <c r="E51" s="745">
        <v>51.647853987062611</v>
      </c>
      <c r="F51" s="289" t="e">
        <v>#N/A</v>
      </c>
      <c r="H51" s="149">
        <v>40969</v>
      </c>
      <c r="I51" s="150">
        <f t="shared" si="3"/>
        <v>63.354283156108032</v>
      </c>
      <c r="J51" s="151" t="e">
        <f t="shared" si="4"/>
        <v>#N/A</v>
      </c>
    </row>
    <row r="52" spans="1:10">
      <c r="A52" s="95">
        <v>38168</v>
      </c>
      <c r="B52" s="137">
        <f t="shared" si="0"/>
        <v>2</v>
      </c>
      <c r="C52" s="115" t="str">
        <f t="shared" si="1"/>
        <v>June2004</v>
      </c>
      <c r="D52" s="115">
        <f t="shared" si="2"/>
        <v>38139</v>
      </c>
      <c r="E52" s="745">
        <v>48.952487061341962</v>
      </c>
      <c r="F52" s="289" t="e">
        <v>#N/A</v>
      </c>
      <c r="H52" s="149">
        <v>41061</v>
      </c>
      <c r="I52" s="150">
        <f t="shared" si="3"/>
        <v>65.563126039458538</v>
      </c>
      <c r="J52" s="151" t="e">
        <f t="shared" si="4"/>
        <v>#N/A</v>
      </c>
    </row>
    <row r="53" spans="1:10">
      <c r="A53" s="95">
        <v>38199</v>
      </c>
      <c r="B53" s="137">
        <f t="shared" si="0"/>
        <v>3</v>
      </c>
      <c r="C53" s="115" t="str">
        <f t="shared" si="1"/>
        <v>Sep2004</v>
      </c>
      <c r="D53" s="115">
        <f t="shared" si="2"/>
        <v>38231</v>
      </c>
      <c r="E53" s="745">
        <v>48.936429360369473</v>
      </c>
      <c r="F53" s="289" t="e">
        <v>#N/A</v>
      </c>
      <c r="H53" s="149">
        <v>41153</v>
      </c>
      <c r="I53" s="150">
        <f t="shared" si="3"/>
        <v>62.752966435528009</v>
      </c>
      <c r="J53" s="151" t="e">
        <f t="shared" si="4"/>
        <v>#N/A</v>
      </c>
    </row>
    <row r="54" spans="1:10">
      <c r="A54" s="95">
        <v>38230</v>
      </c>
      <c r="B54" s="137">
        <f t="shared" si="0"/>
        <v>3</v>
      </c>
      <c r="C54" s="115" t="str">
        <f t="shared" si="1"/>
        <v>Sep2004</v>
      </c>
      <c r="D54" s="115">
        <f t="shared" si="2"/>
        <v>38231</v>
      </c>
      <c r="E54" s="745">
        <v>46.346502694020309</v>
      </c>
      <c r="F54" s="289" t="e">
        <v>#N/A</v>
      </c>
      <c r="H54" s="149">
        <v>41244</v>
      </c>
      <c r="I54" s="150">
        <f t="shared" si="3"/>
        <v>58.316602531531764</v>
      </c>
      <c r="J54" s="151" t="e">
        <f t="shared" si="4"/>
        <v>#N/A</v>
      </c>
    </row>
    <row r="55" spans="1:10">
      <c r="A55" s="95">
        <v>38260</v>
      </c>
      <c r="B55" s="137">
        <f t="shared" si="0"/>
        <v>3</v>
      </c>
      <c r="C55" s="115" t="str">
        <f t="shared" si="1"/>
        <v>Sep2004</v>
      </c>
      <c r="D55" s="115">
        <f t="shared" si="2"/>
        <v>38231</v>
      </c>
      <c r="E55" s="745">
        <v>44.457284072481059</v>
      </c>
      <c r="F55" s="289" t="e">
        <v>#N/A</v>
      </c>
      <c r="H55" s="149">
        <v>41334</v>
      </c>
      <c r="I55" s="150">
        <f t="shared" si="3"/>
        <v>63.067253779799564</v>
      </c>
      <c r="J55" s="151" t="e">
        <f t="shared" si="4"/>
        <v>#N/A</v>
      </c>
    </row>
    <row r="56" spans="1:10">
      <c r="A56" s="95">
        <v>38291</v>
      </c>
      <c r="B56" s="137">
        <f t="shared" si="0"/>
        <v>4</v>
      </c>
      <c r="C56" s="115" t="str">
        <f t="shared" si="1"/>
        <v>dec2004</v>
      </c>
      <c r="D56" s="115">
        <f t="shared" si="2"/>
        <v>38322</v>
      </c>
      <c r="E56" s="745">
        <v>46.388117774089153</v>
      </c>
      <c r="F56" s="289" t="e">
        <v>#N/A</v>
      </c>
      <c r="H56" s="149">
        <v>41426</v>
      </c>
      <c r="I56" s="150">
        <f t="shared" si="3"/>
        <v>60.774241078137855</v>
      </c>
      <c r="J56" s="151" t="e">
        <f t="shared" si="4"/>
        <v>#N/A</v>
      </c>
    </row>
    <row r="57" spans="1:10">
      <c r="A57" s="95">
        <v>38321</v>
      </c>
      <c r="B57" s="137">
        <f t="shared" si="0"/>
        <v>4</v>
      </c>
      <c r="C57" s="115" t="str">
        <f t="shared" si="1"/>
        <v>dec2004</v>
      </c>
      <c r="D57" s="115">
        <f t="shared" si="2"/>
        <v>38322</v>
      </c>
      <c r="E57" s="745">
        <v>47.471101499275079</v>
      </c>
      <c r="F57" s="289" t="e">
        <v>#N/A</v>
      </c>
      <c r="H57" s="149">
        <v>41518</v>
      </c>
      <c r="I57" s="150">
        <f t="shared" si="3"/>
        <v>58.572916703360768</v>
      </c>
      <c r="J57" s="151" t="e">
        <f t="shared" si="4"/>
        <v>#N/A</v>
      </c>
    </row>
    <row r="58" spans="1:10">
      <c r="A58" s="95">
        <v>38352</v>
      </c>
      <c r="B58" s="137">
        <f t="shared" si="0"/>
        <v>4</v>
      </c>
      <c r="C58" s="115" t="str">
        <f t="shared" si="1"/>
        <v>dec2004</v>
      </c>
      <c r="D58" s="115">
        <f t="shared" si="2"/>
        <v>38322</v>
      </c>
      <c r="E58" s="745">
        <v>43.388818947696542</v>
      </c>
      <c r="F58" s="289" t="e">
        <v>#N/A</v>
      </c>
      <c r="H58" s="149">
        <v>41609</v>
      </c>
      <c r="I58" s="150">
        <f t="shared" si="3"/>
        <v>57.947766353954108</v>
      </c>
      <c r="J58" s="151" t="e">
        <f t="shared" si="4"/>
        <v>#N/A</v>
      </c>
    </row>
    <row r="59" spans="1:10">
      <c r="A59" s="95">
        <v>38383</v>
      </c>
      <c r="B59" s="137">
        <f t="shared" si="0"/>
        <v>1</v>
      </c>
      <c r="C59" s="115" t="str">
        <f t="shared" si="1"/>
        <v>Mar2005</v>
      </c>
      <c r="D59" s="115">
        <f t="shared" si="2"/>
        <v>38412</v>
      </c>
      <c r="E59" s="745">
        <v>52.078218497162602</v>
      </c>
      <c r="F59" s="289" t="e">
        <v>#N/A</v>
      </c>
      <c r="H59" s="149">
        <v>41699</v>
      </c>
      <c r="I59" s="150">
        <f t="shared" si="3"/>
        <v>60.801325456290705</v>
      </c>
      <c r="J59" s="151" t="e">
        <f t="shared" si="4"/>
        <v>#N/A</v>
      </c>
    </row>
    <row r="60" spans="1:10">
      <c r="A60" s="95">
        <v>38411</v>
      </c>
      <c r="B60" s="137">
        <f t="shared" si="0"/>
        <v>1</v>
      </c>
      <c r="C60" s="115" t="str">
        <f t="shared" si="1"/>
        <v>Mar2005</v>
      </c>
      <c r="D60" s="115">
        <f t="shared" si="2"/>
        <v>38412</v>
      </c>
      <c r="E60" s="745">
        <v>50.197798165215858</v>
      </c>
      <c r="F60" s="289" t="e">
        <v>#N/A</v>
      </c>
      <c r="H60" s="149">
        <v>41791</v>
      </c>
      <c r="I60" s="150">
        <f t="shared" si="3"/>
        <v>62.867874412605204</v>
      </c>
      <c r="J60" s="151" t="e">
        <f t="shared" si="4"/>
        <v>#N/A</v>
      </c>
    </row>
    <row r="61" spans="1:10">
      <c r="A61" s="95">
        <v>38442</v>
      </c>
      <c r="B61" s="137">
        <f t="shared" si="0"/>
        <v>1</v>
      </c>
      <c r="C61" s="115" t="str">
        <f t="shared" si="1"/>
        <v>Mar2005</v>
      </c>
      <c r="D61" s="115">
        <f t="shared" si="2"/>
        <v>38412</v>
      </c>
      <c r="E61" s="745">
        <v>48.883249208285243</v>
      </c>
      <c r="F61" s="289" t="e">
        <v>#N/A</v>
      </c>
      <c r="H61" s="149">
        <v>41883</v>
      </c>
      <c r="I61" s="150">
        <f t="shared" si="3"/>
        <v>62.438311634268935</v>
      </c>
      <c r="J61" s="151" t="e">
        <f t="shared" si="4"/>
        <v>#N/A</v>
      </c>
    </row>
    <row r="62" spans="1:10">
      <c r="A62" s="95">
        <v>38472</v>
      </c>
      <c r="B62" s="137">
        <f t="shared" si="0"/>
        <v>2</v>
      </c>
      <c r="C62" s="115" t="str">
        <f t="shared" si="1"/>
        <v>June2005</v>
      </c>
      <c r="D62" s="115">
        <f t="shared" si="2"/>
        <v>38504</v>
      </c>
      <c r="E62" s="745">
        <v>47.087720092819502</v>
      </c>
      <c r="F62" s="289" t="e">
        <v>#N/A</v>
      </c>
      <c r="H62" s="149">
        <v>41974</v>
      </c>
      <c r="I62" s="150">
        <f t="shared" si="3"/>
        <v>62.170374894660625</v>
      </c>
      <c r="J62" s="151" t="e">
        <f t="shared" si="4"/>
        <v>#N/A</v>
      </c>
    </row>
    <row r="63" spans="1:10">
      <c r="A63" s="95">
        <v>38503</v>
      </c>
      <c r="B63" s="137">
        <f t="shared" si="0"/>
        <v>2</v>
      </c>
      <c r="C63" s="115" t="str">
        <f t="shared" si="1"/>
        <v>June2005</v>
      </c>
      <c r="D63" s="115">
        <f t="shared" si="2"/>
        <v>38504</v>
      </c>
      <c r="E63" s="745">
        <v>46.065840788708741</v>
      </c>
      <c r="F63" s="289" t="e">
        <v>#N/A</v>
      </c>
      <c r="H63" s="149">
        <v>42064</v>
      </c>
      <c r="I63" s="150">
        <f t="shared" si="3"/>
        <v>66.378804797267662</v>
      </c>
      <c r="J63" s="151" t="e">
        <f t="shared" si="4"/>
        <v>#N/A</v>
      </c>
    </row>
    <row r="64" spans="1:10">
      <c r="A64" s="95">
        <v>38533</v>
      </c>
      <c r="B64" s="137">
        <f t="shared" si="0"/>
        <v>2</v>
      </c>
      <c r="C64" s="115" t="str">
        <f t="shared" si="1"/>
        <v>June2005</v>
      </c>
      <c r="D64" s="115">
        <f t="shared" si="2"/>
        <v>38504</v>
      </c>
      <c r="E64" s="745">
        <v>45.758125107702909</v>
      </c>
      <c r="F64" s="289" t="e">
        <v>#N/A</v>
      </c>
      <c r="H64" s="149">
        <v>42156</v>
      </c>
      <c r="I64" s="150">
        <f t="shared" si="3"/>
        <v>68.674388108088124</v>
      </c>
      <c r="J64" s="151" t="e">
        <f t="shared" si="4"/>
        <v>#N/A</v>
      </c>
    </row>
    <row r="65" spans="1:11">
      <c r="A65" s="95">
        <v>38564</v>
      </c>
      <c r="B65" s="137">
        <f t="shared" si="0"/>
        <v>3</v>
      </c>
      <c r="C65" s="115" t="str">
        <f t="shared" si="1"/>
        <v>Sep2005</v>
      </c>
      <c r="D65" s="115">
        <f t="shared" si="2"/>
        <v>38596</v>
      </c>
      <c r="E65" s="745">
        <v>47.667191704381636</v>
      </c>
      <c r="F65" s="289" t="e">
        <v>#N/A</v>
      </c>
      <c r="H65" s="149">
        <v>42248</v>
      </c>
      <c r="I65" s="150">
        <f t="shared" si="3"/>
        <v>64.920007395829714</v>
      </c>
      <c r="J65" s="151" t="e">
        <f t="shared" si="4"/>
        <v>#N/A</v>
      </c>
    </row>
    <row r="66" spans="1:11">
      <c r="A66" s="95">
        <v>38595</v>
      </c>
      <c r="B66" s="137">
        <f t="shared" si="0"/>
        <v>3</v>
      </c>
      <c r="C66" s="115" t="str">
        <f t="shared" si="1"/>
        <v>Sep2005</v>
      </c>
      <c r="D66" s="115">
        <f t="shared" si="2"/>
        <v>38596</v>
      </c>
      <c r="E66" s="745">
        <v>47.584305373209588</v>
      </c>
      <c r="F66" s="289" t="e">
        <v>#N/A</v>
      </c>
      <c r="H66" s="149">
        <v>42339</v>
      </c>
      <c r="I66" s="150">
        <f t="shared" si="3"/>
        <v>65.547621979731289</v>
      </c>
      <c r="J66" s="151" t="e">
        <f t="shared" si="4"/>
        <v>#N/A</v>
      </c>
      <c r="K66" s="106"/>
    </row>
    <row r="67" spans="1:11">
      <c r="A67" s="95">
        <v>38625</v>
      </c>
      <c r="B67" s="137">
        <f t="shared" si="0"/>
        <v>3</v>
      </c>
      <c r="C67" s="115" t="str">
        <f t="shared" si="1"/>
        <v>Sep2005</v>
      </c>
      <c r="D67" s="115">
        <f t="shared" si="2"/>
        <v>38596</v>
      </c>
      <c r="E67" s="745">
        <v>45.093465815729964</v>
      </c>
      <c r="F67" s="289" t="e">
        <v>#N/A</v>
      </c>
      <c r="H67" s="149">
        <v>42430</v>
      </c>
      <c r="I67" s="150">
        <f t="shared" si="3"/>
        <v>69.002079924642828</v>
      </c>
      <c r="J67" s="151" t="e">
        <f t="shared" si="4"/>
        <v>#N/A</v>
      </c>
    </row>
    <row r="68" spans="1:11">
      <c r="A68" s="95">
        <v>38656</v>
      </c>
      <c r="B68" s="137">
        <f t="shared" si="0"/>
        <v>4</v>
      </c>
      <c r="C68" s="115" t="str">
        <f t="shared" si="1"/>
        <v>dec2005</v>
      </c>
      <c r="D68" s="115">
        <f t="shared" si="2"/>
        <v>38687</v>
      </c>
      <c r="E68" s="745">
        <v>47.201808246325207</v>
      </c>
      <c r="F68" s="289" t="e">
        <v>#N/A</v>
      </c>
      <c r="H68" s="149">
        <v>42522</v>
      </c>
      <c r="I68" s="150">
        <f t="shared" si="3"/>
        <v>68.00665904249783</v>
      </c>
      <c r="J68" s="151" t="e">
        <f t="shared" si="4"/>
        <v>#N/A</v>
      </c>
    </row>
    <row r="69" spans="1:11">
      <c r="A69" s="95">
        <v>38686</v>
      </c>
      <c r="B69" s="137">
        <f t="shared" ref="B69:B132" si="5">MONTH(MONTH(A69)&amp;0)</f>
        <v>4</v>
      </c>
      <c r="C69" s="115" t="str">
        <f t="shared" ref="C69:C132" si="6">IF(B69=4,"dec",IF(B69=1,"Mar", IF(B69=2,"June",IF(B69=3,"Sep",""))))&amp;YEAR(A69)</f>
        <v>dec2005</v>
      </c>
      <c r="D69" s="115">
        <f t="shared" ref="D69:D132" si="7">DATEVALUE(C69)</f>
        <v>38687</v>
      </c>
      <c r="E69" s="745">
        <v>45.867881062038784</v>
      </c>
      <c r="F69" s="289" t="e">
        <v>#N/A</v>
      </c>
      <c r="H69" s="149">
        <v>42614</v>
      </c>
      <c r="I69" s="150">
        <f t="shared" ref="I69:I108" si="8">IF(AVERAGEIF($D$4:$D$316,H69,$E$4:$E$316)=0,NA(),AVERAGEIF($D$4:$D$316,H69,$E$4:$E$316))</f>
        <v>68.125571439674573</v>
      </c>
      <c r="J69" s="151">
        <f t="shared" ref="J69:J108" si="9">IF(AVERAGEIF($D$4:$D$316,H69,$F$4:$F$316)=0,NA(),AVERAGEIF($D$4:$D$316,H69,$F$4:$F$316))</f>
        <v>66.080375891376605</v>
      </c>
    </row>
    <row r="70" spans="1:11">
      <c r="A70" s="95">
        <v>38717</v>
      </c>
      <c r="B70" s="137">
        <f t="shared" si="5"/>
        <v>4</v>
      </c>
      <c r="C70" s="115" t="str">
        <f t="shared" si="6"/>
        <v>dec2005</v>
      </c>
      <c r="D70" s="115">
        <f t="shared" si="7"/>
        <v>38687</v>
      </c>
      <c r="E70" s="745">
        <v>45.405628167108894</v>
      </c>
      <c r="F70" s="289" t="e">
        <v>#N/A</v>
      </c>
      <c r="H70" s="149">
        <v>42705</v>
      </c>
      <c r="I70" s="150">
        <f t="shared" si="8"/>
        <v>69.2840308715639</v>
      </c>
      <c r="J70" s="151">
        <f t="shared" si="9"/>
        <v>66.730661402979379</v>
      </c>
    </row>
    <row r="71" spans="1:11">
      <c r="A71" s="95">
        <v>38748</v>
      </c>
      <c r="B71" s="137">
        <f t="shared" si="5"/>
        <v>1</v>
      </c>
      <c r="C71" s="115" t="str">
        <f t="shared" si="6"/>
        <v>Mar2006</v>
      </c>
      <c r="D71" s="115">
        <f t="shared" si="7"/>
        <v>38777</v>
      </c>
      <c r="E71" s="745">
        <v>55.60397406190706</v>
      </c>
      <c r="F71" s="289" t="e">
        <v>#N/A</v>
      </c>
      <c r="H71" s="149">
        <v>42795</v>
      </c>
      <c r="I71" s="150" t="e">
        <f t="shared" si="8"/>
        <v>#N/A</v>
      </c>
      <c r="J71" s="151">
        <f t="shared" si="9"/>
        <v>68.932560794164729</v>
      </c>
    </row>
    <row r="72" spans="1:11">
      <c r="A72" s="95">
        <v>38776</v>
      </c>
      <c r="B72" s="137">
        <f t="shared" si="5"/>
        <v>1</v>
      </c>
      <c r="C72" s="115" t="str">
        <f t="shared" si="6"/>
        <v>Mar2006</v>
      </c>
      <c r="D72" s="115">
        <f t="shared" si="7"/>
        <v>38777</v>
      </c>
      <c r="E72" s="745">
        <v>52.248942380309835</v>
      </c>
      <c r="F72" s="289" t="e">
        <v>#N/A</v>
      </c>
      <c r="H72" s="149">
        <v>42887</v>
      </c>
      <c r="I72" s="150" t="e">
        <f t="shared" si="8"/>
        <v>#N/A</v>
      </c>
      <c r="J72" s="151">
        <f t="shared" si="9"/>
        <v>68.74200596996603</v>
      </c>
    </row>
    <row r="73" spans="1:11">
      <c r="A73" s="95">
        <v>38807</v>
      </c>
      <c r="B73" s="137">
        <f t="shared" si="5"/>
        <v>1</v>
      </c>
      <c r="C73" s="115" t="str">
        <f t="shared" si="6"/>
        <v>Mar2006</v>
      </c>
      <c r="D73" s="115">
        <f t="shared" si="7"/>
        <v>38777</v>
      </c>
      <c r="E73" s="745">
        <v>49.767556014115826</v>
      </c>
      <c r="F73" s="289" t="e">
        <v>#N/A</v>
      </c>
      <c r="H73" s="149">
        <v>42979</v>
      </c>
      <c r="I73" s="150" t="e">
        <f t="shared" si="8"/>
        <v>#N/A</v>
      </c>
      <c r="J73" s="151">
        <f t="shared" si="9"/>
        <v>66.252525199185712</v>
      </c>
    </row>
    <row r="74" spans="1:11">
      <c r="A74" s="95">
        <v>38837</v>
      </c>
      <c r="B74" s="137">
        <f t="shared" si="5"/>
        <v>2</v>
      </c>
      <c r="C74" s="115" t="str">
        <f t="shared" si="6"/>
        <v>June2006</v>
      </c>
      <c r="D74" s="115">
        <f t="shared" si="7"/>
        <v>38869</v>
      </c>
      <c r="E74" s="745">
        <v>55.433204117734995</v>
      </c>
      <c r="F74" s="289" t="e">
        <v>#N/A</v>
      </c>
      <c r="H74" s="149">
        <v>43070</v>
      </c>
      <c r="I74" s="150" t="e">
        <f t="shared" si="8"/>
        <v>#N/A</v>
      </c>
      <c r="J74" s="151">
        <f t="shared" si="9"/>
        <v>66.430020357944329</v>
      </c>
    </row>
    <row r="75" spans="1:11">
      <c r="A75" s="95">
        <v>38868</v>
      </c>
      <c r="B75" s="137">
        <f t="shared" si="5"/>
        <v>2</v>
      </c>
      <c r="C75" s="115" t="str">
        <f t="shared" si="6"/>
        <v>June2006</v>
      </c>
      <c r="D75" s="115">
        <f t="shared" si="7"/>
        <v>38869</v>
      </c>
      <c r="E75" s="745">
        <v>55.173224525395625</v>
      </c>
      <c r="F75" s="289" t="e">
        <v>#N/A</v>
      </c>
      <c r="H75" s="149">
        <v>43160</v>
      </c>
      <c r="I75" s="150" t="e">
        <f t="shared" si="8"/>
        <v>#N/A</v>
      </c>
      <c r="J75" s="151">
        <f t="shared" si="9"/>
        <v>69.122485775870203</v>
      </c>
    </row>
    <row r="76" spans="1:11">
      <c r="A76" s="95">
        <v>38898</v>
      </c>
      <c r="B76" s="137">
        <f t="shared" si="5"/>
        <v>2</v>
      </c>
      <c r="C76" s="115" t="str">
        <f t="shared" si="6"/>
        <v>June2006</v>
      </c>
      <c r="D76" s="115">
        <f t="shared" si="7"/>
        <v>38869</v>
      </c>
      <c r="E76" s="745">
        <v>51.47749673668789</v>
      </c>
      <c r="F76" s="289" t="e">
        <v>#N/A</v>
      </c>
      <c r="H76" s="149">
        <v>43252</v>
      </c>
      <c r="I76" s="150" t="e">
        <f t="shared" si="8"/>
        <v>#N/A</v>
      </c>
      <c r="J76" s="151">
        <f t="shared" si="9"/>
        <v>68.429392201004916</v>
      </c>
    </row>
    <row r="77" spans="1:11">
      <c r="A77" s="95">
        <v>38929</v>
      </c>
      <c r="B77" s="137">
        <f t="shared" si="5"/>
        <v>3</v>
      </c>
      <c r="C77" s="115" t="str">
        <f t="shared" si="6"/>
        <v>Sep2006</v>
      </c>
      <c r="D77" s="115">
        <f t="shared" si="7"/>
        <v>38961</v>
      </c>
      <c r="E77" s="745">
        <v>54.821800243496597</v>
      </c>
      <c r="F77" s="289" t="e">
        <v>#N/A</v>
      </c>
      <c r="H77" s="149">
        <v>43344</v>
      </c>
      <c r="I77" s="150" t="e">
        <f t="shared" si="8"/>
        <v>#N/A</v>
      </c>
      <c r="J77" s="151">
        <f t="shared" si="9"/>
        <v>66.025406046514433</v>
      </c>
    </row>
    <row r="78" spans="1:11">
      <c r="A78" s="95">
        <v>38960</v>
      </c>
      <c r="B78" s="137">
        <f t="shared" si="5"/>
        <v>3</v>
      </c>
      <c r="C78" s="115" t="str">
        <f t="shared" si="6"/>
        <v>Sep2006</v>
      </c>
      <c r="D78" s="115">
        <f t="shared" si="7"/>
        <v>38961</v>
      </c>
      <c r="E78" s="745">
        <v>52.788217747536841</v>
      </c>
      <c r="F78" s="289" t="e">
        <v>#N/A</v>
      </c>
      <c r="H78" s="149">
        <v>43435</v>
      </c>
      <c r="I78" s="150" t="e">
        <f t="shared" si="8"/>
        <v>#N/A</v>
      </c>
      <c r="J78" s="151">
        <f t="shared" si="9"/>
        <v>66.588628426169819</v>
      </c>
    </row>
    <row r="79" spans="1:11">
      <c r="A79" s="95">
        <v>38990</v>
      </c>
      <c r="B79" s="137">
        <f t="shared" si="5"/>
        <v>3</v>
      </c>
      <c r="C79" s="115" t="str">
        <f t="shared" si="6"/>
        <v>Sep2006</v>
      </c>
      <c r="D79" s="115">
        <f t="shared" si="7"/>
        <v>38961</v>
      </c>
      <c r="E79" s="745">
        <v>50.020016189617699</v>
      </c>
      <c r="F79" s="289" t="e">
        <v>#N/A</v>
      </c>
      <c r="H79" s="149">
        <v>43525</v>
      </c>
      <c r="I79" s="150" t="e">
        <f t="shared" si="8"/>
        <v>#N/A</v>
      </c>
      <c r="J79" s="151">
        <f t="shared" si="9"/>
        <v>69.050617218913416</v>
      </c>
    </row>
    <row r="80" spans="1:11">
      <c r="A80" s="95">
        <v>39021</v>
      </c>
      <c r="B80" s="137">
        <f t="shared" si="5"/>
        <v>4</v>
      </c>
      <c r="C80" s="115" t="str">
        <f t="shared" si="6"/>
        <v>dec2006</v>
      </c>
      <c r="D80" s="115">
        <f t="shared" si="7"/>
        <v>39052</v>
      </c>
      <c r="E80" s="745">
        <v>55.081645985559568</v>
      </c>
      <c r="F80" s="289" t="e">
        <v>#N/A</v>
      </c>
      <c r="H80" s="149">
        <v>43617</v>
      </c>
      <c r="I80" s="150" t="e">
        <f t="shared" si="8"/>
        <v>#N/A</v>
      </c>
      <c r="J80" s="151">
        <f t="shared" si="9"/>
        <v>68.444000085792354</v>
      </c>
    </row>
    <row r="81" spans="1:10">
      <c r="A81" s="95">
        <v>39051</v>
      </c>
      <c r="B81" s="137">
        <f t="shared" si="5"/>
        <v>4</v>
      </c>
      <c r="C81" s="115" t="str">
        <f t="shared" si="6"/>
        <v>dec2006</v>
      </c>
      <c r="D81" s="115">
        <f t="shared" si="7"/>
        <v>39052</v>
      </c>
      <c r="E81" s="745">
        <v>53.65039025963555</v>
      </c>
      <c r="F81" s="289" t="e">
        <v>#N/A</v>
      </c>
      <c r="H81" s="149">
        <v>43709</v>
      </c>
      <c r="I81" s="150" t="e">
        <f t="shared" si="8"/>
        <v>#N/A</v>
      </c>
      <c r="J81" s="151">
        <f t="shared" si="9"/>
        <v>66.212771445896522</v>
      </c>
    </row>
    <row r="82" spans="1:10">
      <c r="A82" s="95">
        <v>39082</v>
      </c>
      <c r="B82" s="137">
        <f t="shared" si="5"/>
        <v>4</v>
      </c>
      <c r="C82" s="115" t="str">
        <f t="shared" si="6"/>
        <v>dec2006</v>
      </c>
      <c r="D82" s="115">
        <f t="shared" si="7"/>
        <v>39052</v>
      </c>
      <c r="E82" s="745">
        <v>48.86158303092256</v>
      </c>
      <c r="F82" s="289" t="e">
        <v>#N/A</v>
      </c>
      <c r="H82" s="149">
        <v>43800</v>
      </c>
      <c r="I82" s="150" t="e">
        <f t="shared" si="8"/>
        <v>#N/A</v>
      </c>
      <c r="J82" s="151">
        <f t="shared" si="9"/>
        <v>66.459917137698199</v>
      </c>
    </row>
    <row r="83" spans="1:10">
      <c r="A83" s="95">
        <v>39113</v>
      </c>
      <c r="B83" s="137">
        <f t="shared" si="5"/>
        <v>1</v>
      </c>
      <c r="C83" s="115" t="str">
        <f t="shared" si="6"/>
        <v>Mar2007</v>
      </c>
      <c r="D83" s="115">
        <f t="shared" si="7"/>
        <v>39142</v>
      </c>
      <c r="E83" s="745">
        <v>57.61412971126672</v>
      </c>
      <c r="F83" s="289" t="e">
        <v>#N/A</v>
      </c>
      <c r="H83" s="149">
        <v>43891</v>
      </c>
      <c r="I83" s="150" t="e">
        <f t="shared" si="8"/>
        <v>#N/A</v>
      </c>
      <c r="J83" s="151">
        <f t="shared" si="9"/>
        <v>69.034469815499577</v>
      </c>
    </row>
    <row r="84" spans="1:10">
      <c r="A84" s="95">
        <v>39141</v>
      </c>
      <c r="B84" s="137">
        <f t="shared" si="5"/>
        <v>1</v>
      </c>
      <c r="C84" s="115" t="str">
        <f t="shared" si="6"/>
        <v>Mar2007</v>
      </c>
      <c r="D84" s="115">
        <f t="shared" si="7"/>
        <v>39142</v>
      </c>
      <c r="E84" s="745">
        <v>55.714380034664202</v>
      </c>
      <c r="F84" s="289" t="e">
        <v>#N/A</v>
      </c>
      <c r="H84" s="149">
        <v>43983</v>
      </c>
      <c r="I84" s="150" t="e">
        <f t="shared" si="8"/>
        <v>#N/A</v>
      </c>
      <c r="J84" s="151">
        <f t="shared" si="9"/>
        <v>68.506663159216856</v>
      </c>
    </row>
    <row r="85" spans="1:10">
      <c r="A85" s="95">
        <v>39172</v>
      </c>
      <c r="B85" s="137">
        <f t="shared" si="5"/>
        <v>1</v>
      </c>
      <c r="C85" s="115" t="str">
        <f t="shared" si="6"/>
        <v>Mar2007</v>
      </c>
      <c r="D85" s="115">
        <f t="shared" si="7"/>
        <v>39142</v>
      </c>
      <c r="E85" s="745">
        <v>51.9302021169459</v>
      </c>
      <c r="F85" s="289" t="e">
        <v>#N/A</v>
      </c>
      <c r="H85" s="149">
        <v>44075</v>
      </c>
      <c r="I85" s="150" t="e">
        <f t="shared" si="8"/>
        <v>#N/A</v>
      </c>
      <c r="J85" s="151">
        <f t="shared" si="9"/>
        <v>66.033077842982209</v>
      </c>
    </row>
    <row r="86" spans="1:10">
      <c r="A86" s="95">
        <v>39202</v>
      </c>
      <c r="B86" s="137">
        <f t="shared" si="5"/>
        <v>2</v>
      </c>
      <c r="C86" s="115" t="str">
        <f t="shared" si="6"/>
        <v>June2007</v>
      </c>
      <c r="D86" s="115">
        <f t="shared" si="7"/>
        <v>39234</v>
      </c>
      <c r="E86" s="745">
        <v>56.816460509018391</v>
      </c>
      <c r="F86" s="289" t="e">
        <v>#N/A</v>
      </c>
      <c r="H86" s="149">
        <v>44166</v>
      </c>
      <c r="I86" s="150" t="e">
        <f t="shared" si="8"/>
        <v>#N/A</v>
      </c>
      <c r="J86" s="151">
        <f t="shared" si="9"/>
        <v>66.534468947789279</v>
      </c>
    </row>
    <row r="87" spans="1:10">
      <c r="A87" s="95">
        <v>39233</v>
      </c>
      <c r="B87" s="137">
        <f t="shared" si="5"/>
        <v>2</v>
      </c>
      <c r="C87" s="115" t="str">
        <f t="shared" si="6"/>
        <v>June2007</v>
      </c>
      <c r="D87" s="115">
        <f t="shared" si="7"/>
        <v>39234</v>
      </c>
      <c r="E87" s="745">
        <v>58.254854681803018</v>
      </c>
      <c r="F87" s="289" t="e">
        <v>#N/A</v>
      </c>
      <c r="H87" s="149">
        <v>44256</v>
      </c>
      <c r="I87" s="150" t="e">
        <f t="shared" si="8"/>
        <v>#N/A</v>
      </c>
      <c r="J87" s="151">
        <f t="shared" si="9"/>
        <v>69.050313013812129</v>
      </c>
    </row>
    <row r="88" spans="1:10">
      <c r="A88" s="95">
        <v>39263</v>
      </c>
      <c r="B88" s="137">
        <f t="shared" si="5"/>
        <v>2</v>
      </c>
      <c r="C88" s="115" t="str">
        <f t="shared" si="6"/>
        <v>June2007</v>
      </c>
      <c r="D88" s="115">
        <f t="shared" si="7"/>
        <v>39234</v>
      </c>
      <c r="E88" s="745">
        <v>51.959599858751403</v>
      </c>
      <c r="F88" s="289" t="e">
        <v>#N/A</v>
      </c>
      <c r="H88" s="149">
        <v>44348</v>
      </c>
      <c r="I88" s="150" t="e">
        <f t="shared" si="8"/>
        <v>#N/A</v>
      </c>
      <c r="J88" s="151">
        <f t="shared" si="9"/>
        <v>68.399445959265975</v>
      </c>
    </row>
    <row r="89" spans="1:10">
      <c r="A89" s="95">
        <v>39294</v>
      </c>
      <c r="B89" s="137">
        <f t="shared" si="5"/>
        <v>3</v>
      </c>
      <c r="C89" s="115" t="str">
        <f t="shared" si="6"/>
        <v>Sep2007</v>
      </c>
      <c r="D89" s="115">
        <f t="shared" si="7"/>
        <v>39326</v>
      </c>
      <c r="E89" s="745">
        <v>56.203764885615229</v>
      </c>
      <c r="F89" s="289" t="e">
        <v>#N/A</v>
      </c>
      <c r="H89" s="149">
        <v>44440</v>
      </c>
      <c r="I89" s="150" t="e">
        <f t="shared" si="8"/>
        <v>#N/A</v>
      </c>
      <c r="J89" s="151">
        <f t="shared" si="9"/>
        <v>66.166867619433901</v>
      </c>
    </row>
    <row r="90" spans="1:10">
      <c r="A90" s="95">
        <v>39325</v>
      </c>
      <c r="B90" s="137">
        <f t="shared" si="5"/>
        <v>3</v>
      </c>
      <c r="C90" s="115" t="str">
        <f t="shared" si="6"/>
        <v>Sep2007</v>
      </c>
      <c r="D90" s="115">
        <f t="shared" si="7"/>
        <v>39326</v>
      </c>
      <c r="E90" s="745">
        <v>52.682807126311552</v>
      </c>
      <c r="F90" s="289" t="e">
        <v>#N/A</v>
      </c>
      <c r="H90" s="149">
        <v>44531</v>
      </c>
      <c r="I90" s="150" t="e">
        <f t="shared" si="8"/>
        <v>#N/A</v>
      </c>
      <c r="J90" s="151">
        <f t="shared" si="9"/>
        <v>66.461796145751691</v>
      </c>
    </row>
    <row r="91" spans="1:10">
      <c r="A91" s="95">
        <v>39355</v>
      </c>
      <c r="B91" s="137">
        <f t="shared" si="5"/>
        <v>3</v>
      </c>
      <c r="C91" s="115" t="str">
        <f t="shared" si="6"/>
        <v>Sep2007</v>
      </c>
      <c r="D91" s="115">
        <f t="shared" si="7"/>
        <v>39326</v>
      </c>
      <c r="E91" s="745">
        <v>53.11254316116424</v>
      </c>
      <c r="F91" s="289" t="e">
        <v>#N/A</v>
      </c>
      <c r="H91" s="149">
        <v>44621</v>
      </c>
      <c r="I91" s="150" t="e">
        <f t="shared" si="8"/>
        <v>#N/A</v>
      </c>
      <c r="J91" s="151">
        <f t="shared" si="9"/>
        <v>69.012688389390419</v>
      </c>
    </row>
    <row r="92" spans="1:10">
      <c r="A92" s="95">
        <v>39386</v>
      </c>
      <c r="B92" s="137">
        <f t="shared" si="5"/>
        <v>4</v>
      </c>
      <c r="C92" s="115" t="str">
        <f t="shared" si="6"/>
        <v>dec2007</v>
      </c>
      <c r="D92" s="115">
        <f t="shared" si="7"/>
        <v>39417</v>
      </c>
      <c r="E92" s="745">
        <v>58.850356155568917</v>
      </c>
      <c r="F92" s="289" t="e">
        <v>#N/A</v>
      </c>
      <c r="H92" s="149">
        <v>44713</v>
      </c>
      <c r="I92" s="150" t="e">
        <f t="shared" si="8"/>
        <v>#N/A</v>
      </c>
      <c r="J92" s="151">
        <f t="shared" si="9"/>
        <v>68.490541050717795</v>
      </c>
    </row>
    <row r="93" spans="1:10">
      <c r="A93" s="95">
        <v>39416</v>
      </c>
      <c r="B93" s="137">
        <f t="shared" si="5"/>
        <v>4</v>
      </c>
      <c r="C93" s="115" t="str">
        <f t="shared" si="6"/>
        <v>dec2007</v>
      </c>
      <c r="D93" s="115">
        <f t="shared" si="7"/>
        <v>39417</v>
      </c>
      <c r="E93" s="745">
        <v>55.992587707277856</v>
      </c>
      <c r="F93" s="289" t="e">
        <v>#N/A</v>
      </c>
      <c r="H93" s="149">
        <v>44805</v>
      </c>
      <c r="I93" s="150" t="e">
        <f t="shared" si="8"/>
        <v>#N/A</v>
      </c>
      <c r="J93" s="151">
        <f t="shared" si="9"/>
        <v>66.049467199130831</v>
      </c>
    </row>
    <row r="94" spans="1:10">
      <c r="A94" s="95">
        <v>39447</v>
      </c>
      <c r="B94" s="137">
        <f t="shared" si="5"/>
        <v>4</v>
      </c>
      <c r="C94" s="115" t="str">
        <f t="shared" si="6"/>
        <v>dec2007</v>
      </c>
      <c r="D94" s="115">
        <f t="shared" si="7"/>
        <v>39417</v>
      </c>
      <c r="E94" s="745">
        <v>57.38588093524578</v>
      </c>
      <c r="F94" s="289" t="e">
        <v>#N/A</v>
      </c>
      <c r="H94" s="149">
        <v>44896</v>
      </c>
      <c r="I94" s="150" t="e">
        <f t="shared" si="8"/>
        <v>#N/A</v>
      </c>
      <c r="J94" s="151">
        <f t="shared" si="9"/>
        <v>66.50527415186599</v>
      </c>
    </row>
    <row r="95" spans="1:10">
      <c r="A95" s="95">
        <v>39478</v>
      </c>
      <c r="B95" s="137">
        <f t="shared" si="5"/>
        <v>1</v>
      </c>
      <c r="C95" s="115" t="str">
        <f t="shared" si="6"/>
        <v>Mar2008</v>
      </c>
      <c r="D95" s="115">
        <f t="shared" si="7"/>
        <v>39508</v>
      </c>
      <c r="E95" s="745">
        <v>67.107695413401245</v>
      </c>
      <c r="F95" s="289" t="e">
        <v>#N/A</v>
      </c>
      <c r="H95" s="149">
        <v>44986</v>
      </c>
      <c r="I95" s="150" t="e">
        <f t="shared" si="8"/>
        <v>#N/A</v>
      </c>
      <c r="J95" s="151">
        <f t="shared" si="9"/>
        <v>69.036064132088796</v>
      </c>
    </row>
    <row r="96" spans="1:10">
      <c r="A96" s="95">
        <v>39507</v>
      </c>
      <c r="B96" s="137">
        <f t="shared" si="5"/>
        <v>1</v>
      </c>
      <c r="C96" s="115" t="str">
        <f t="shared" si="6"/>
        <v>Mar2008</v>
      </c>
      <c r="D96" s="115">
        <f t="shared" si="7"/>
        <v>39508</v>
      </c>
      <c r="E96" s="745">
        <v>63.780180330606107</v>
      </c>
      <c r="F96" s="289" t="e">
        <v>#N/A</v>
      </c>
      <c r="H96" s="149">
        <v>45078</v>
      </c>
      <c r="I96" s="150" t="e">
        <f t="shared" si="8"/>
        <v>#N/A</v>
      </c>
      <c r="J96" s="151">
        <f t="shared" si="9"/>
        <v>68.400447870102582</v>
      </c>
    </row>
    <row r="97" spans="1:10">
      <c r="A97" s="95">
        <v>39538</v>
      </c>
      <c r="B97" s="137">
        <f t="shared" si="5"/>
        <v>1</v>
      </c>
      <c r="C97" s="115" t="str">
        <f t="shared" si="6"/>
        <v>Mar2008</v>
      </c>
      <c r="D97" s="115">
        <f t="shared" si="7"/>
        <v>39508</v>
      </c>
      <c r="E97" s="745">
        <v>62.171098760551196</v>
      </c>
      <c r="F97" s="289" t="e">
        <v>#N/A</v>
      </c>
      <c r="H97" s="149">
        <v>45170</v>
      </c>
      <c r="I97" s="150" t="e">
        <f t="shared" si="8"/>
        <v>#N/A</v>
      </c>
      <c r="J97" s="151">
        <f t="shared" si="9"/>
        <v>66.133020720986465</v>
      </c>
    </row>
    <row r="98" spans="1:10">
      <c r="A98" s="95">
        <v>39568</v>
      </c>
      <c r="B98" s="137">
        <f t="shared" si="5"/>
        <v>2</v>
      </c>
      <c r="C98" s="115" t="str">
        <f t="shared" si="6"/>
        <v>June2008</v>
      </c>
      <c r="D98" s="115">
        <f t="shared" si="7"/>
        <v>39600</v>
      </c>
      <c r="E98" s="745">
        <v>61.899192515095216</v>
      </c>
      <c r="F98" s="289" t="e">
        <v>#N/A</v>
      </c>
      <c r="H98" s="149">
        <v>45261</v>
      </c>
      <c r="I98" s="150" t="e">
        <f t="shared" si="8"/>
        <v>#N/A</v>
      </c>
      <c r="J98" s="151">
        <f t="shared" si="9"/>
        <v>66.462410803032</v>
      </c>
    </row>
    <row r="99" spans="1:10">
      <c r="A99" s="95">
        <v>39599</v>
      </c>
      <c r="B99" s="137">
        <f t="shared" si="5"/>
        <v>2</v>
      </c>
      <c r="C99" s="115" t="str">
        <f t="shared" si="6"/>
        <v>June2008</v>
      </c>
      <c r="D99" s="115">
        <f t="shared" si="7"/>
        <v>39600</v>
      </c>
      <c r="E99" s="745">
        <v>59.146075364471329</v>
      </c>
      <c r="F99" s="289" t="e">
        <v>#N/A</v>
      </c>
      <c r="H99" s="149">
        <v>45352</v>
      </c>
      <c r="I99" s="150" t="e">
        <f t="shared" si="8"/>
        <v>#N/A</v>
      </c>
      <c r="J99" s="151">
        <f t="shared" si="9"/>
        <v>69.004203639186855</v>
      </c>
    </row>
    <row r="100" spans="1:10">
      <c r="A100" s="95">
        <v>39629</v>
      </c>
      <c r="B100" s="137">
        <f t="shared" si="5"/>
        <v>2</v>
      </c>
      <c r="C100" s="115" t="str">
        <f t="shared" si="6"/>
        <v>June2008</v>
      </c>
      <c r="D100" s="115">
        <f t="shared" si="7"/>
        <v>39600</v>
      </c>
      <c r="E100" s="745">
        <v>58.338721037166366</v>
      </c>
      <c r="F100" s="289" t="e">
        <v>#N/A</v>
      </c>
      <c r="H100" s="149">
        <v>45444</v>
      </c>
      <c r="I100" s="150" t="e">
        <f t="shared" si="8"/>
        <v>#N/A</v>
      </c>
      <c r="J100" s="151">
        <f t="shared" si="9"/>
        <v>68.467159622553993</v>
      </c>
    </row>
    <row r="101" spans="1:10">
      <c r="A101" s="95">
        <v>39660</v>
      </c>
      <c r="B101" s="137">
        <f t="shared" si="5"/>
        <v>3</v>
      </c>
      <c r="C101" s="115" t="str">
        <f t="shared" si="6"/>
        <v>Sep2008</v>
      </c>
      <c r="D101" s="115">
        <f t="shared" si="7"/>
        <v>39692</v>
      </c>
      <c r="E101" s="745">
        <v>55.071758288982863</v>
      </c>
      <c r="F101" s="289" t="e">
        <v>#N/A</v>
      </c>
      <c r="H101" s="149">
        <v>45536</v>
      </c>
      <c r="I101" s="150" t="e">
        <f t="shared" si="8"/>
        <v>#N/A</v>
      </c>
      <c r="J101" s="151">
        <f t="shared" si="9"/>
        <v>66.060069045698313</v>
      </c>
    </row>
    <row r="102" spans="1:10">
      <c r="A102" s="95">
        <v>39691</v>
      </c>
      <c r="B102" s="137">
        <f t="shared" si="5"/>
        <v>3</v>
      </c>
      <c r="C102" s="115" t="str">
        <f t="shared" si="6"/>
        <v>Sep2008</v>
      </c>
      <c r="D102" s="115">
        <f t="shared" si="7"/>
        <v>39692</v>
      </c>
      <c r="E102" s="745">
        <v>57.047047606705483</v>
      </c>
      <c r="F102" s="289" t="e">
        <v>#N/A</v>
      </c>
      <c r="H102" s="149">
        <v>45627</v>
      </c>
      <c r="I102" s="150" t="e">
        <f t="shared" si="8"/>
        <v>#N/A</v>
      </c>
      <c r="J102" s="151">
        <f t="shared" si="9"/>
        <v>66.48552581754798</v>
      </c>
    </row>
    <row r="103" spans="1:10">
      <c r="A103" s="95">
        <v>39721</v>
      </c>
      <c r="B103" s="137">
        <f t="shared" si="5"/>
        <v>3</v>
      </c>
      <c r="C103" s="115" t="str">
        <f t="shared" si="6"/>
        <v>Sep2008</v>
      </c>
      <c r="D103" s="115">
        <f t="shared" si="7"/>
        <v>39692</v>
      </c>
      <c r="E103" s="745">
        <v>57.979043701502313</v>
      </c>
      <c r="F103" s="289" t="e">
        <v>#N/A</v>
      </c>
      <c r="H103" s="149">
        <v>45717</v>
      </c>
      <c r="I103" s="150" t="e">
        <f t="shared" si="8"/>
        <v>#N/A</v>
      </c>
      <c r="J103" s="151">
        <f t="shared" si="9"/>
        <v>69.023719996588042</v>
      </c>
    </row>
    <row r="104" spans="1:10">
      <c r="A104" s="95">
        <v>39752</v>
      </c>
      <c r="B104" s="137">
        <f t="shared" si="5"/>
        <v>4</v>
      </c>
      <c r="C104" s="115" t="str">
        <f t="shared" si="6"/>
        <v>dec2008</v>
      </c>
      <c r="D104" s="115">
        <f t="shared" si="7"/>
        <v>39783</v>
      </c>
      <c r="E104" s="745">
        <v>53.883097490665541</v>
      </c>
      <c r="F104" s="289" t="e">
        <v>#N/A</v>
      </c>
      <c r="H104" s="149">
        <v>45809</v>
      </c>
      <c r="I104" s="150" t="e">
        <f t="shared" si="8"/>
        <v>#N/A</v>
      </c>
      <c r="J104" s="151">
        <f t="shared" si="9"/>
        <v>68.404824859451097</v>
      </c>
    </row>
    <row r="105" spans="1:10">
      <c r="A105" s="95">
        <v>39782</v>
      </c>
      <c r="B105" s="137">
        <f t="shared" si="5"/>
        <v>4</v>
      </c>
      <c r="C105" s="115" t="str">
        <f t="shared" si="6"/>
        <v>dec2008</v>
      </c>
      <c r="D105" s="115">
        <f t="shared" si="7"/>
        <v>39783</v>
      </c>
      <c r="E105" s="745">
        <v>56.269112538028963</v>
      </c>
      <c r="F105" s="289" t="e">
        <v>#N/A</v>
      </c>
      <c r="H105" s="354">
        <v>45901</v>
      </c>
      <c r="I105" s="150" t="e">
        <f t="shared" si="8"/>
        <v>#N/A</v>
      </c>
      <c r="J105" s="151">
        <f t="shared" si="9"/>
        <v>66.109271700597674</v>
      </c>
    </row>
    <row r="106" spans="1:10">
      <c r="A106" s="95">
        <v>39813</v>
      </c>
      <c r="B106" s="137">
        <f t="shared" si="5"/>
        <v>4</v>
      </c>
      <c r="C106" s="115" t="str">
        <f t="shared" si="6"/>
        <v>dec2008</v>
      </c>
      <c r="D106" s="115">
        <f t="shared" si="7"/>
        <v>39783</v>
      </c>
      <c r="E106" s="745">
        <v>55.012151986360074</v>
      </c>
      <c r="F106" s="289" t="e">
        <v>#N/A</v>
      </c>
      <c r="H106" s="354">
        <v>45992</v>
      </c>
      <c r="I106" s="150" t="e">
        <f t="shared" si="8"/>
        <v>#N/A</v>
      </c>
      <c r="J106" s="151">
        <f t="shared" si="9"/>
        <v>66.459220802880751</v>
      </c>
    </row>
    <row r="107" spans="1:10">
      <c r="A107" s="95">
        <v>39844</v>
      </c>
      <c r="B107" s="137">
        <f t="shared" si="5"/>
        <v>1</v>
      </c>
      <c r="C107" s="115" t="str">
        <f t="shared" si="6"/>
        <v>Mar2009</v>
      </c>
      <c r="D107" s="115">
        <f t="shared" si="7"/>
        <v>39873</v>
      </c>
      <c r="E107" s="745">
        <v>57.697445426383197</v>
      </c>
      <c r="F107" s="289" t="e">
        <v>#N/A</v>
      </c>
      <c r="H107" s="354">
        <v>46082</v>
      </c>
      <c r="I107" s="150" t="e">
        <f t="shared" si="8"/>
        <v>#N/A</v>
      </c>
      <c r="J107" s="151">
        <f t="shared" si="9"/>
        <v>68.995534971742089</v>
      </c>
    </row>
    <row r="108" spans="1:10" ht="13.5" thickBot="1">
      <c r="A108" s="95">
        <v>39872</v>
      </c>
      <c r="B108" s="137">
        <f t="shared" si="5"/>
        <v>1</v>
      </c>
      <c r="C108" s="115" t="str">
        <f t="shared" si="6"/>
        <v>Mar2009</v>
      </c>
      <c r="D108" s="115">
        <f t="shared" si="7"/>
        <v>39873</v>
      </c>
      <c r="E108" s="745">
        <v>57.418484144739772</v>
      </c>
      <c r="F108" s="289" t="e">
        <v>#N/A</v>
      </c>
      <c r="H108" s="239">
        <v>46174</v>
      </c>
      <c r="I108" s="302" t="e">
        <f t="shared" si="8"/>
        <v>#N/A</v>
      </c>
      <c r="J108" s="158">
        <f t="shared" si="9"/>
        <v>68.445379891043089</v>
      </c>
    </row>
    <row r="109" spans="1:10">
      <c r="A109" s="95">
        <v>39903</v>
      </c>
      <c r="B109" s="137">
        <f t="shared" si="5"/>
        <v>1</v>
      </c>
      <c r="C109" s="115" t="str">
        <f t="shared" si="6"/>
        <v>Mar2009</v>
      </c>
      <c r="D109" s="115">
        <f t="shared" si="7"/>
        <v>39873</v>
      </c>
      <c r="E109" s="745">
        <v>56.269434239770703</v>
      </c>
      <c r="F109" s="289" t="e">
        <v>#N/A</v>
      </c>
    </row>
    <row r="110" spans="1:10">
      <c r="A110" s="95">
        <v>39933</v>
      </c>
      <c r="B110" s="137">
        <f t="shared" si="5"/>
        <v>2</v>
      </c>
      <c r="C110" s="115" t="str">
        <f t="shared" si="6"/>
        <v>June2009</v>
      </c>
      <c r="D110" s="115">
        <f t="shared" si="7"/>
        <v>39965</v>
      </c>
      <c r="E110" s="745">
        <v>59.910298979388266</v>
      </c>
      <c r="F110" s="289" t="e">
        <v>#N/A</v>
      </c>
    </row>
    <row r="111" spans="1:10">
      <c r="A111" s="95">
        <v>39964</v>
      </c>
      <c r="B111" s="137">
        <f t="shared" si="5"/>
        <v>2</v>
      </c>
      <c r="C111" s="115" t="str">
        <f t="shared" si="6"/>
        <v>June2009</v>
      </c>
      <c r="D111" s="115">
        <f t="shared" si="7"/>
        <v>39965</v>
      </c>
      <c r="E111" s="745">
        <v>59.459640563336777</v>
      </c>
      <c r="F111" s="289" t="e">
        <v>#N/A</v>
      </c>
    </row>
    <row r="112" spans="1:10">
      <c r="A112" s="95">
        <v>39994</v>
      </c>
      <c r="B112" s="137">
        <f t="shared" si="5"/>
        <v>2</v>
      </c>
      <c r="C112" s="115" t="str">
        <f t="shared" si="6"/>
        <v>June2009</v>
      </c>
      <c r="D112" s="115">
        <f t="shared" si="7"/>
        <v>39965</v>
      </c>
      <c r="E112" s="745">
        <v>60.260141357711191</v>
      </c>
      <c r="F112" s="289" t="e">
        <v>#N/A</v>
      </c>
    </row>
    <row r="113" spans="1:6">
      <c r="A113" s="95">
        <v>40025</v>
      </c>
      <c r="B113" s="137">
        <f t="shared" si="5"/>
        <v>3</v>
      </c>
      <c r="C113" s="115" t="str">
        <f t="shared" si="6"/>
        <v>Sep2009</v>
      </c>
      <c r="D113" s="115">
        <f t="shared" si="7"/>
        <v>40057</v>
      </c>
      <c r="E113" s="746">
        <v>56.923182162853578</v>
      </c>
      <c r="F113" s="290" t="e">
        <v>#N/A</v>
      </c>
    </row>
    <row r="114" spans="1:6">
      <c r="A114" s="95">
        <v>40056</v>
      </c>
      <c r="B114" s="137">
        <f t="shared" si="5"/>
        <v>3</v>
      </c>
      <c r="C114" s="115" t="str">
        <f t="shared" si="6"/>
        <v>Sep2009</v>
      </c>
      <c r="D114" s="115">
        <f t="shared" si="7"/>
        <v>40057</v>
      </c>
      <c r="E114" s="746">
        <v>58.637412317423539</v>
      </c>
      <c r="F114" s="290" t="e">
        <v>#N/A</v>
      </c>
    </row>
    <row r="115" spans="1:6">
      <c r="A115" s="95">
        <v>40086</v>
      </c>
      <c r="B115" s="137">
        <f t="shared" si="5"/>
        <v>3</v>
      </c>
      <c r="C115" s="115" t="str">
        <f t="shared" si="6"/>
        <v>Sep2009</v>
      </c>
      <c r="D115" s="115">
        <f t="shared" si="7"/>
        <v>40057</v>
      </c>
      <c r="E115" s="746">
        <v>57.848068733244496</v>
      </c>
      <c r="F115" s="290" t="e">
        <v>#N/A</v>
      </c>
    </row>
    <row r="116" spans="1:6">
      <c r="A116" s="95">
        <v>40117</v>
      </c>
      <c r="B116" s="137">
        <f t="shared" si="5"/>
        <v>4</v>
      </c>
      <c r="C116" s="115" t="str">
        <f t="shared" si="6"/>
        <v>dec2009</v>
      </c>
      <c r="D116" s="115">
        <f t="shared" si="7"/>
        <v>40148</v>
      </c>
      <c r="E116" s="746">
        <v>55.910063552950263</v>
      </c>
      <c r="F116" s="290" t="e">
        <v>#N/A</v>
      </c>
    </row>
    <row r="117" spans="1:6">
      <c r="A117" s="95">
        <v>40147</v>
      </c>
      <c r="B117" s="137">
        <f t="shared" si="5"/>
        <v>4</v>
      </c>
      <c r="C117" s="115" t="str">
        <f t="shared" si="6"/>
        <v>dec2009</v>
      </c>
      <c r="D117" s="115">
        <f t="shared" si="7"/>
        <v>40148</v>
      </c>
      <c r="E117" s="746">
        <v>57.446708242342346</v>
      </c>
      <c r="F117" s="290" t="e">
        <v>#N/A</v>
      </c>
    </row>
    <row r="118" spans="1:6">
      <c r="A118" s="95">
        <v>40178</v>
      </c>
      <c r="B118" s="137">
        <f t="shared" si="5"/>
        <v>4</v>
      </c>
      <c r="C118" s="115" t="str">
        <f t="shared" si="6"/>
        <v>dec2009</v>
      </c>
      <c r="D118" s="115">
        <f t="shared" si="7"/>
        <v>40148</v>
      </c>
      <c r="E118" s="746">
        <v>54.795040396736191</v>
      </c>
      <c r="F118" s="290" t="e">
        <v>#N/A</v>
      </c>
    </row>
    <row r="119" spans="1:6">
      <c r="A119" s="95">
        <v>40209</v>
      </c>
      <c r="B119" s="137">
        <f t="shared" si="5"/>
        <v>1</v>
      </c>
      <c r="C119" s="115" t="str">
        <f t="shared" si="6"/>
        <v>Mar2010</v>
      </c>
      <c r="D119" s="115">
        <f t="shared" si="7"/>
        <v>40238</v>
      </c>
      <c r="E119" s="746">
        <v>61.032680873840953</v>
      </c>
      <c r="F119" s="290" t="e">
        <v>#N/A</v>
      </c>
    </row>
    <row r="120" spans="1:6">
      <c r="A120" s="95">
        <v>40237</v>
      </c>
      <c r="B120" s="137">
        <f t="shared" si="5"/>
        <v>1</v>
      </c>
      <c r="C120" s="115" t="str">
        <f t="shared" si="6"/>
        <v>Mar2010</v>
      </c>
      <c r="D120" s="115">
        <f t="shared" si="7"/>
        <v>40238</v>
      </c>
      <c r="E120" s="746">
        <v>61.43767904289308</v>
      </c>
      <c r="F120" s="290" t="e">
        <v>#N/A</v>
      </c>
    </row>
    <row r="121" spans="1:6">
      <c r="A121" s="95">
        <v>40268</v>
      </c>
      <c r="B121" s="137">
        <f t="shared" si="5"/>
        <v>1</v>
      </c>
      <c r="C121" s="115" t="str">
        <f t="shared" si="6"/>
        <v>Mar2010</v>
      </c>
      <c r="D121" s="115">
        <f t="shared" si="7"/>
        <v>40238</v>
      </c>
      <c r="E121" s="746">
        <v>56.714524585303685</v>
      </c>
      <c r="F121" s="290" t="e">
        <v>#N/A</v>
      </c>
    </row>
    <row r="122" spans="1:6">
      <c r="A122" s="95">
        <v>40298</v>
      </c>
      <c r="B122" s="137">
        <f t="shared" si="5"/>
        <v>2</v>
      </c>
      <c r="C122" s="115" t="str">
        <f t="shared" si="6"/>
        <v>June2010</v>
      </c>
      <c r="D122" s="115">
        <f t="shared" si="7"/>
        <v>40330</v>
      </c>
      <c r="E122" s="746">
        <v>57.195332357218895</v>
      </c>
      <c r="F122" s="290" t="e">
        <v>#N/A</v>
      </c>
    </row>
    <row r="123" spans="1:6">
      <c r="A123" s="95">
        <v>40329</v>
      </c>
      <c r="B123" s="137">
        <f t="shared" si="5"/>
        <v>2</v>
      </c>
      <c r="C123" s="115" t="str">
        <f t="shared" si="6"/>
        <v>June2010</v>
      </c>
      <c r="D123" s="115">
        <f t="shared" si="7"/>
        <v>40330</v>
      </c>
      <c r="E123" s="746">
        <v>57.476815448658648</v>
      </c>
      <c r="F123" s="290" t="e">
        <v>#N/A</v>
      </c>
    </row>
    <row r="124" spans="1:6">
      <c r="A124" s="95">
        <v>40359</v>
      </c>
      <c r="B124" s="137">
        <f t="shared" si="5"/>
        <v>2</v>
      </c>
      <c r="C124" s="115" t="str">
        <f t="shared" si="6"/>
        <v>June2010</v>
      </c>
      <c r="D124" s="115">
        <f t="shared" si="7"/>
        <v>40330</v>
      </c>
      <c r="E124" s="746">
        <v>55.43695187033871</v>
      </c>
      <c r="F124" s="290" t="e">
        <v>#N/A</v>
      </c>
    </row>
    <row r="125" spans="1:6">
      <c r="A125" s="95">
        <v>40390</v>
      </c>
      <c r="B125" s="137">
        <f t="shared" si="5"/>
        <v>3</v>
      </c>
      <c r="C125" s="115" t="str">
        <f t="shared" si="6"/>
        <v>Sep2010</v>
      </c>
      <c r="D125" s="115">
        <f t="shared" si="7"/>
        <v>40422</v>
      </c>
      <c r="E125" s="745">
        <v>55.909031822756241</v>
      </c>
      <c r="F125" s="289" t="e">
        <v>#N/A</v>
      </c>
    </row>
    <row r="126" spans="1:6">
      <c r="A126" s="95">
        <v>40421</v>
      </c>
      <c r="B126" s="137">
        <f t="shared" si="5"/>
        <v>3</v>
      </c>
      <c r="C126" s="115" t="str">
        <f t="shared" si="6"/>
        <v>Sep2010</v>
      </c>
      <c r="D126" s="115">
        <f t="shared" si="7"/>
        <v>40422</v>
      </c>
      <c r="E126" s="745">
        <v>55.710611515707647</v>
      </c>
      <c r="F126" s="289" t="e">
        <v>#N/A</v>
      </c>
    </row>
    <row r="127" spans="1:6">
      <c r="A127" s="95">
        <v>40451</v>
      </c>
      <c r="B127" s="137">
        <f t="shared" si="5"/>
        <v>3</v>
      </c>
      <c r="C127" s="115" t="str">
        <f t="shared" si="6"/>
        <v>Sep2010</v>
      </c>
      <c r="D127" s="115">
        <f t="shared" si="7"/>
        <v>40422</v>
      </c>
      <c r="E127" s="746">
        <v>57.557764654163229</v>
      </c>
      <c r="F127" s="290" t="e">
        <v>#N/A</v>
      </c>
    </row>
    <row r="128" spans="1:6">
      <c r="A128" s="95">
        <v>40482</v>
      </c>
      <c r="B128" s="137">
        <f t="shared" si="5"/>
        <v>4</v>
      </c>
      <c r="C128" s="115" t="str">
        <f t="shared" si="6"/>
        <v>dec2010</v>
      </c>
      <c r="D128" s="115">
        <f t="shared" si="7"/>
        <v>40513</v>
      </c>
      <c r="E128" s="746">
        <v>59.427725060847195</v>
      </c>
      <c r="F128" s="290" t="e">
        <v>#N/A</v>
      </c>
    </row>
    <row r="129" spans="1:6">
      <c r="A129" s="95">
        <v>40512</v>
      </c>
      <c r="B129" s="137">
        <f t="shared" si="5"/>
        <v>4</v>
      </c>
      <c r="C129" s="115" t="str">
        <f t="shared" si="6"/>
        <v>dec2010</v>
      </c>
      <c r="D129" s="115">
        <f t="shared" si="7"/>
        <v>40513</v>
      </c>
      <c r="E129" s="746">
        <v>59.075320156054083</v>
      </c>
      <c r="F129" s="290" t="e">
        <v>#N/A</v>
      </c>
    </row>
    <row r="130" spans="1:6">
      <c r="A130" s="95">
        <v>40543</v>
      </c>
      <c r="B130" s="137">
        <f t="shared" si="5"/>
        <v>4</v>
      </c>
      <c r="C130" s="115" t="str">
        <f t="shared" si="6"/>
        <v>dec2010</v>
      </c>
      <c r="D130" s="115">
        <f t="shared" si="7"/>
        <v>40513</v>
      </c>
      <c r="E130" s="746">
        <v>56.333528581932434</v>
      </c>
      <c r="F130" s="290" t="e">
        <v>#N/A</v>
      </c>
    </row>
    <row r="131" spans="1:6">
      <c r="A131" s="95">
        <v>40574</v>
      </c>
      <c r="B131" s="137">
        <f t="shared" si="5"/>
        <v>1</v>
      </c>
      <c r="C131" s="115" t="str">
        <f t="shared" si="6"/>
        <v>Mar2011</v>
      </c>
      <c r="D131" s="115">
        <f t="shared" si="7"/>
        <v>40603</v>
      </c>
      <c r="E131" s="746">
        <v>63.053318504246022</v>
      </c>
      <c r="F131" s="290" t="e">
        <v>#N/A</v>
      </c>
    </row>
    <row r="132" spans="1:6">
      <c r="A132" s="95">
        <v>40602</v>
      </c>
      <c r="B132" s="137">
        <f t="shared" si="5"/>
        <v>1</v>
      </c>
      <c r="C132" s="115" t="str">
        <f t="shared" si="6"/>
        <v>Mar2011</v>
      </c>
      <c r="D132" s="115">
        <f t="shared" si="7"/>
        <v>40603</v>
      </c>
      <c r="E132" s="746">
        <v>63.169015614461472</v>
      </c>
      <c r="F132" s="290" t="e">
        <v>#N/A</v>
      </c>
    </row>
    <row r="133" spans="1:6">
      <c r="A133" s="95">
        <v>40633</v>
      </c>
      <c r="B133" s="137">
        <f t="shared" ref="B133:B196" si="10">MONTH(MONTH(A133)&amp;0)</f>
        <v>1</v>
      </c>
      <c r="C133" s="115" t="str">
        <f t="shared" ref="C133:C196" si="11">IF(B133=4,"dec",IF(B133=1,"Mar", IF(B133=2,"June",IF(B133=3,"Sep",""))))&amp;YEAR(A133)</f>
        <v>Mar2011</v>
      </c>
      <c r="D133" s="115">
        <f t="shared" ref="D133:D196" si="12">DATEVALUE(C133)</f>
        <v>40603</v>
      </c>
      <c r="E133" s="746">
        <v>59.576759613342801</v>
      </c>
      <c r="F133" s="290" t="e">
        <v>#N/A</v>
      </c>
    </row>
    <row r="134" spans="1:6">
      <c r="A134" s="95">
        <v>40663</v>
      </c>
      <c r="B134" s="137">
        <f t="shared" si="10"/>
        <v>2</v>
      </c>
      <c r="C134" s="115" t="str">
        <f t="shared" si="11"/>
        <v>June2011</v>
      </c>
      <c r="D134" s="115">
        <f t="shared" si="12"/>
        <v>40695</v>
      </c>
      <c r="E134" s="746">
        <v>62.288933026437526</v>
      </c>
      <c r="F134" s="290" t="e">
        <v>#N/A</v>
      </c>
    </row>
    <row r="135" spans="1:6">
      <c r="A135" s="95">
        <v>40694</v>
      </c>
      <c r="B135" s="137">
        <f t="shared" si="10"/>
        <v>2</v>
      </c>
      <c r="C135" s="115" t="str">
        <f t="shared" si="11"/>
        <v>June2011</v>
      </c>
      <c r="D135" s="115">
        <f t="shared" si="12"/>
        <v>40695</v>
      </c>
      <c r="E135" s="746">
        <v>63.326733324100069</v>
      </c>
      <c r="F135" s="290" t="e">
        <v>#N/A</v>
      </c>
    </row>
    <row r="136" spans="1:6">
      <c r="A136" s="95">
        <v>40724</v>
      </c>
      <c r="B136" s="137">
        <f t="shared" si="10"/>
        <v>2</v>
      </c>
      <c r="C136" s="115" t="str">
        <f t="shared" si="11"/>
        <v>June2011</v>
      </c>
      <c r="D136" s="115">
        <f t="shared" si="12"/>
        <v>40695</v>
      </c>
      <c r="E136" s="746">
        <v>59.074580267200361</v>
      </c>
      <c r="F136" s="290" t="e">
        <v>#N/A</v>
      </c>
    </row>
    <row r="137" spans="1:6">
      <c r="A137" s="95">
        <v>40755</v>
      </c>
      <c r="B137" s="137">
        <f t="shared" si="10"/>
        <v>3</v>
      </c>
      <c r="C137" s="115" t="str">
        <f t="shared" si="11"/>
        <v>Sep2011</v>
      </c>
      <c r="D137" s="115">
        <f t="shared" si="12"/>
        <v>40787</v>
      </c>
      <c r="E137" s="746">
        <v>59.402226117729811</v>
      </c>
      <c r="F137" s="290" t="e">
        <v>#N/A</v>
      </c>
    </row>
    <row r="138" spans="1:6">
      <c r="A138" s="95">
        <v>40786</v>
      </c>
      <c r="B138" s="137">
        <f t="shared" si="10"/>
        <v>3</v>
      </c>
      <c r="C138" s="115" t="str">
        <f t="shared" si="11"/>
        <v>Sep2011</v>
      </c>
      <c r="D138" s="115">
        <f t="shared" si="12"/>
        <v>40787</v>
      </c>
      <c r="E138" s="746">
        <v>59.035541314847279</v>
      </c>
      <c r="F138" s="290" t="e">
        <v>#N/A</v>
      </c>
    </row>
    <row r="139" spans="1:6">
      <c r="A139" s="95">
        <v>40816</v>
      </c>
      <c r="B139" s="137">
        <f t="shared" si="10"/>
        <v>3</v>
      </c>
      <c r="C139" s="115" t="str">
        <f t="shared" si="11"/>
        <v>Sep2011</v>
      </c>
      <c r="D139" s="115">
        <f t="shared" si="12"/>
        <v>40787</v>
      </c>
      <c r="E139" s="746">
        <v>57.014597849263801</v>
      </c>
      <c r="F139" s="290" t="e">
        <v>#N/A</v>
      </c>
    </row>
    <row r="140" spans="1:6">
      <c r="A140" s="95">
        <v>40847</v>
      </c>
      <c r="B140" s="137">
        <f t="shared" si="10"/>
        <v>4</v>
      </c>
      <c r="C140" s="115" t="str">
        <f t="shared" si="11"/>
        <v>dec2011</v>
      </c>
      <c r="D140" s="115">
        <f t="shared" si="12"/>
        <v>40878</v>
      </c>
      <c r="E140" s="746">
        <v>59.237426634699467</v>
      </c>
      <c r="F140" s="290" t="e">
        <v>#N/A</v>
      </c>
    </row>
    <row r="141" spans="1:6">
      <c r="A141" s="95">
        <v>40877</v>
      </c>
      <c r="B141" s="137">
        <f t="shared" si="10"/>
        <v>4</v>
      </c>
      <c r="C141" s="115" t="str">
        <f t="shared" si="11"/>
        <v>dec2011</v>
      </c>
      <c r="D141" s="115">
        <f t="shared" si="12"/>
        <v>40878</v>
      </c>
      <c r="E141" s="746">
        <v>57.796546961325966</v>
      </c>
      <c r="F141" s="290" t="e">
        <v>#N/A</v>
      </c>
    </row>
    <row r="142" spans="1:6">
      <c r="A142" s="95">
        <v>40908</v>
      </c>
      <c r="B142" s="137">
        <f t="shared" si="10"/>
        <v>4</v>
      </c>
      <c r="C142" s="115" t="str">
        <f t="shared" si="11"/>
        <v>dec2011</v>
      </c>
      <c r="D142" s="115">
        <f t="shared" si="12"/>
        <v>40878</v>
      </c>
      <c r="E142" s="746">
        <v>58.254995270439466</v>
      </c>
      <c r="F142" s="290" t="e">
        <v>#N/A</v>
      </c>
    </row>
    <row r="143" spans="1:6">
      <c r="A143" s="95">
        <v>40939</v>
      </c>
      <c r="B143" s="137">
        <f t="shared" si="10"/>
        <v>1</v>
      </c>
      <c r="C143" s="115" t="str">
        <f t="shared" si="11"/>
        <v>Mar2012</v>
      </c>
      <c r="D143" s="115">
        <f t="shared" si="12"/>
        <v>40969</v>
      </c>
      <c r="E143" s="746">
        <v>67.593570518472134</v>
      </c>
      <c r="F143" s="290" t="e">
        <v>#N/A</v>
      </c>
    </row>
    <row r="144" spans="1:6">
      <c r="A144" s="95">
        <v>40968</v>
      </c>
      <c r="B144" s="137">
        <f t="shared" si="10"/>
        <v>1</v>
      </c>
      <c r="C144" s="115" t="str">
        <f t="shared" si="11"/>
        <v>Mar2012</v>
      </c>
      <c r="D144" s="115">
        <f t="shared" si="12"/>
        <v>40969</v>
      </c>
      <c r="E144" s="746">
        <v>62.465950032881786</v>
      </c>
      <c r="F144" s="290" t="e">
        <v>#N/A</v>
      </c>
    </row>
    <row r="145" spans="1:10" s="110" customFormat="1">
      <c r="A145" s="95">
        <v>40999</v>
      </c>
      <c r="B145" s="137">
        <f t="shared" si="10"/>
        <v>1</v>
      </c>
      <c r="C145" s="115" t="str">
        <f t="shared" si="11"/>
        <v>Mar2012</v>
      </c>
      <c r="D145" s="115">
        <f t="shared" si="12"/>
        <v>40969</v>
      </c>
      <c r="E145" s="746">
        <v>60.003328916970148</v>
      </c>
      <c r="F145" s="290" t="e">
        <v>#N/A</v>
      </c>
      <c r="G145" s="175"/>
      <c r="H145" s="173"/>
      <c r="I145" s="109"/>
      <c r="J145" s="109"/>
    </row>
    <row r="146" spans="1:10" s="110" customFormat="1">
      <c r="A146" s="95">
        <v>41029</v>
      </c>
      <c r="B146" s="137">
        <f t="shared" si="10"/>
        <v>2</v>
      </c>
      <c r="C146" s="115" t="str">
        <f t="shared" si="11"/>
        <v>June2012</v>
      </c>
      <c r="D146" s="115">
        <f t="shared" si="12"/>
        <v>41061</v>
      </c>
      <c r="E146" s="746">
        <v>69.620284814413566</v>
      </c>
      <c r="F146" s="290" t="e">
        <v>#N/A</v>
      </c>
      <c r="G146" s="175"/>
      <c r="H146" s="173"/>
      <c r="I146" s="109"/>
      <c r="J146" s="109"/>
    </row>
    <row r="147" spans="1:10" s="110" customFormat="1">
      <c r="A147" s="95">
        <v>41060</v>
      </c>
      <c r="B147" s="137">
        <f t="shared" si="10"/>
        <v>2</v>
      </c>
      <c r="C147" s="115" t="str">
        <f t="shared" si="11"/>
        <v>June2012</v>
      </c>
      <c r="D147" s="115">
        <f t="shared" si="12"/>
        <v>41061</v>
      </c>
      <c r="E147" s="746">
        <v>66.401714800160761</v>
      </c>
      <c r="F147" s="290" t="e">
        <v>#N/A</v>
      </c>
      <c r="G147" s="175"/>
      <c r="H147" s="173"/>
      <c r="I147" s="109"/>
      <c r="J147" s="109"/>
    </row>
    <row r="148" spans="1:10" s="110" customFormat="1">
      <c r="A148" s="95">
        <v>41090</v>
      </c>
      <c r="B148" s="137">
        <f t="shared" si="10"/>
        <v>2</v>
      </c>
      <c r="C148" s="115" t="str">
        <f t="shared" si="11"/>
        <v>June2012</v>
      </c>
      <c r="D148" s="115">
        <f t="shared" si="12"/>
        <v>41061</v>
      </c>
      <c r="E148" s="746">
        <v>60.66737850380126</v>
      </c>
      <c r="F148" s="290" t="e">
        <v>#N/A</v>
      </c>
      <c r="G148" s="175"/>
      <c r="H148" s="173"/>
      <c r="I148" s="109"/>
      <c r="J148" s="109"/>
    </row>
    <row r="149" spans="1:10" s="110" customFormat="1">
      <c r="A149" s="95">
        <v>41121</v>
      </c>
      <c r="B149" s="137">
        <f t="shared" si="10"/>
        <v>3</v>
      </c>
      <c r="C149" s="115" t="str">
        <f t="shared" si="11"/>
        <v>Sep2012</v>
      </c>
      <c r="D149" s="115">
        <f t="shared" si="12"/>
        <v>41153</v>
      </c>
      <c r="E149" s="746">
        <v>64.968065318472838</v>
      </c>
      <c r="F149" s="290" t="e">
        <v>#N/A</v>
      </c>
      <c r="G149" s="175"/>
      <c r="H149" s="173"/>
      <c r="I149" s="109"/>
      <c r="J149" s="109"/>
    </row>
    <row r="150" spans="1:10" s="110" customFormat="1">
      <c r="A150" s="95">
        <v>41152</v>
      </c>
      <c r="B150" s="137">
        <f t="shared" si="10"/>
        <v>3</v>
      </c>
      <c r="C150" s="115" t="str">
        <f t="shared" si="11"/>
        <v>Sep2012</v>
      </c>
      <c r="D150" s="115">
        <f t="shared" si="12"/>
        <v>41153</v>
      </c>
      <c r="E150" s="746">
        <v>62.695900734875885</v>
      </c>
      <c r="F150" s="290" t="e">
        <v>#N/A</v>
      </c>
      <c r="G150" s="175"/>
      <c r="H150" s="173"/>
      <c r="I150" s="109"/>
      <c r="J150" s="109"/>
    </row>
    <row r="151" spans="1:10" s="110" customFormat="1">
      <c r="A151" s="95">
        <v>41182</v>
      </c>
      <c r="B151" s="137">
        <f t="shared" si="10"/>
        <v>3</v>
      </c>
      <c r="C151" s="115" t="str">
        <f t="shared" si="11"/>
        <v>Sep2012</v>
      </c>
      <c r="D151" s="115">
        <f t="shared" si="12"/>
        <v>41153</v>
      </c>
      <c r="E151" s="746">
        <v>60.594933253235297</v>
      </c>
      <c r="F151" s="290" t="e">
        <v>#N/A</v>
      </c>
      <c r="G151" s="175"/>
      <c r="H151" s="173"/>
      <c r="I151" s="109"/>
      <c r="J151" s="109"/>
    </row>
    <row r="152" spans="1:10" s="110" customFormat="1">
      <c r="A152" s="95">
        <v>41213</v>
      </c>
      <c r="B152" s="137">
        <f t="shared" si="10"/>
        <v>4</v>
      </c>
      <c r="C152" s="115" t="str">
        <f t="shared" si="11"/>
        <v>dec2012</v>
      </c>
      <c r="D152" s="115">
        <f t="shared" si="12"/>
        <v>41244</v>
      </c>
      <c r="E152" s="746">
        <v>59.698309738077626</v>
      </c>
      <c r="F152" s="290" t="e">
        <v>#N/A</v>
      </c>
      <c r="G152" s="175"/>
      <c r="H152" s="173"/>
      <c r="I152" s="109"/>
      <c r="J152" s="109"/>
    </row>
    <row r="153" spans="1:10" s="110" customFormat="1">
      <c r="A153" s="95">
        <v>41243</v>
      </c>
      <c r="B153" s="137">
        <f t="shared" si="10"/>
        <v>4</v>
      </c>
      <c r="C153" s="115" t="str">
        <f t="shared" si="11"/>
        <v>dec2012</v>
      </c>
      <c r="D153" s="115">
        <f t="shared" si="12"/>
        <v>41244</v>
      </c>
      <c r="E153" s="746">
        <v>57.442690580624856</v>
      </c>
      <c r="F153" s="290" t="e">
        <v>#N/A</v>
      </c>
      <c r="G153" s="175"/>
      <c r="H153" s="173"/>
      <c r="I153" s="109"/>
      <c r="J153" s="109"/>
    </row>
    <row r="154" spans="1:10" s="110" customFormat="1">
      <c r="A154" s="95">
        <v>41274</v>
      </c>
      <c r="B154" s="137">
        <f t="shared" si="10"/>
        <v>4</v>
      </c>
      <c r="C154" s="115" t="str">
        <f t="shared" si="11"/>
        <v>dec2012</v>
      </c>
      <c r="D154" s="115">
        <f t="shared" si="12"/>
        <v>41244</v>
      </c>
      <c r="E154" s="746">
        <v>57.808807275892811</v>
      </c>
      <c r="F154" s="290" t="e">
        <v>#N/A</v>
      </c>
      <c r="G154" s="175"/>
      <c r="H154" s="173"/>
      <c r="I154" s="109"/>
      <c r="J154" s="109"/>
    </row>
    <row r="155" spans="1:10" s="110" customFormat="1">
      <c r="A155" s="95">
        <v>41305</v>
      </c>
      <c r="B155" s="137">
        <f t="shared" si="10"/>
        <v>1</v>
      </c>
      <c r="C155" s="115" t="str">
        <f t="shared" si="11"/>
        <v>Mar2013</v>
      </c>
      <c r="D155" s="115">
        <f t="shared" si="12"/>
        <v>41334</v>
      </c>
      <c r="E155" s="746">
        <v>63.133752070432926</v>
      </c>
      <c r="F155" s="290" t="e">
        <v>#N/A</v>
      </c>
      <c r="G155" s="175"/>
      <c r="H155" s="173"/>
      <c r="I155" s="109"/>
      <c r="J155" s="109"/>
    </row>
    <row r="156" spans="1:10" s="110" customFormat="1">
      <c r="A156" s="95">
        <v>41333</v>
      </c>
      <c r="B156" s="137">
        <f t="shared" si="10"/>
        <v>1</v>
      </c>
      <c r="C156" s="115" t="str">
        <f t="shared" si="11"/>
        <v>Mar2013</v>
      </c>
      <c r="D156" s="115">
        <f t="shared" si="12"/>
        <v>41334</v>
      </c>
      <c r="E156" s="746">
        <v>64.139200596968436</v>
      </c>
      <c r="F156" s="290" t="e">
        <v>#N/A</v>
      </c>
      <c r="G156" s="175"/>
      <c r="H156" s="173"/>
      <c r="I156" s="109"/>
      <c r="J156" s="109"/>
    </row>
    <row r="157" spans="1:10" s="110" customFormat="1">
      <c r="A157" s="95">
        <v>41364</v>
      </c>
      <c r="B157" s="137">
        <f t="shared" si="10"/>
        <v>1</v>
      </c>
      <c r="C157" s="115" t="str">
        <f t="shared" si="11"/>
        <v>Mar2013</v>
      </c>
      <c r="D157" s="115">
        <f t="shared" si="12"/>
        <v>41334</v>
      </c>
      <c r="E157" s="746">
        <v>61.928808671997338</v>
      </c>
      <c r="F157" s="290" t="e">
        <v>#N/A</v>
      </c>
      <c r="G157" s="175"/>
      <c r="H157" s="173"/>
      <c r="I157" s="109"/>
      <c r="J157" s="109"/>
    </row>
    <row r="158" spans="1:10" s="110" customFormat="1">
      <c r="A158" s="95">
        <v>41394</v>
      </c>
      <c r="B158" s="137">
        <f t="shared" si="10"/>
        <v>2</v>
      </c>
      <c r="C158" s="115" t="str">
        <f t="shared" si="11"/>
        <v>June2013</v>
      </c>
      <c r="D158" s="115">
        <f t="shared" si="12"/>
        <v>41426</v>
      </c>
      <c r="E158" s="746">
        <v>61.322694968771899</v>
      </c>
      <c r="F158" s="290" t="e">
        <v>#N/A</v>
      </c>
      <c r="G158" s="175"/>
      <c r="H158" s="173"/>
      <c r="I158" s="109"/>
      <c r="J158" s="109"/>
    </row>
    <row r="159" spans="1:10" s="110" customFormat="1">
      <c r="A159" s="95">
        <v>41425</v>
      </c>
      <c r="B159" s="137">
        <f t="shared" si="10"/>
        <v>2</v>
      </c>
      <c r="C159" s="115" t="str">
        <f t="shared" si="11"/>
        <v>June2013</v>
      </c>
      <c r="D159" s="115">
        <f t="shared" si="12"/>
        <v>41426</v>
      </c>
      <c r="E159" s="746">
        <v>60.687864190736562</v>
      </c>
      <c r="F159" s="290" t="e">
        <v>#N/A</v>
      </c>
      <c r="G159" s="175"/>
      <c r="H159" s="173"/>
      <c r="I159" s="109"/>
      <c r="J159" s="109"/>
    </row>
    <row r="160" spans="1:10" s="110" customFormat="1">
      <c r="A160" s="95">
        <v>41455</v>
      </c>
      <c r="B160" s="137">
        <f t="shared" si="10"/>
        <v>2</v>
      </c>
      <c r="C160" s="115" t="str">
        <f t="shared" si="11"/>
        <v>June2013</v>
      </c>
      <c r="D160" s="115">
        <f t="shared" si="12"/>
        <v>41426</v>
      </c>
      <c r="E160" s="745">
        <v>60.312164074905112</v>
      </c>
      <c r="F160" s="289" t="e">
        <v>#N/A</v>
      </c>
      <c r="G160" s="175"/>
      <c r="H160" s="173"/>
      <c r="I160" s="109"/>
      <c r="J160" s="109"/>
    </row>
    <row r="161" spans="1:10" s="110" customFormat="1">
      <c r="A161" s="95">
        <v>41486</v>
      </c>
      <c r="B161" s="137">
        <f t="shared" si="10"/>
        <v>3</v>
      </c>
      <c r="C161" s="115" t="str">
        <f t="shared" si="11"/>
        <v>Sep2013</v>
      </c>
      <c r="D161" s="115">
        <f t="shared" si="12"/>
        <v>41518</v>
      </c>
      <c r="E161" s="745">
        <v>59.756877420315767</v>
      </c>
      <c r="F161" s="289" t="e">
        <v>#N/A</v>
      </c>
      <c r="G161" s="175"/>
      <c r="H161" s="173"/>
      <c r="I161" s="109"/>
      <c r="J161" s="109"/>
    </row>
    <row r="162" spans="1:10">
      <c r="A162" s="95">
        <v>41517</v>
      </c>
      <c r="B162" s="137">
        <f t="shared" si="10"/>
        <v>3</v>
      </c>
      <c r="C162" s="115" t="str">
        <f t="shared" si="11"/>
        <v>Sep2013</v>
      </c>
      <c r="D162" s="115">
        <f t="shared" si="12"/>
        <v>41518</v>
      </c>
      <c r="E162" s="745">
        <v>57.323764500271267</v>
      </c>
      <c r="F162" s="289" t="e">
        <v>#N/A</v>
      </c>
    </row>
    <row r="163" spans="1:10">
      <c r="A163" s="95">
        <v>41547</v>
      </c>
      <c r="B163" s="137">
        <f t="shared" si="10"/>
        <v>3</v>
      </c>
      <c r="C163" s="115" t="str">
        <f t="shared" si="11"/>
        <v>Sep2013</v>
      </c>
      <c r="D163" s="115">
        <f t="shared" si="12"/>
        <v>41518</v>
      </c>
      <c r="E163" s="745">
        <v>58.638108189495291</v>
      </c>
      <c r="F163" s="289" t="e">
        <v>#N/A</v>
      </c>
    </row>
    <row r="164" spans="1:10">
      <c r="A164" s="95">
        <v>41578</v>
      </c>
      <c r="B164" s="137">
        <f t="shared" si="10"/>
        <v>4</v>
      </c>
      <c r="C164" s="115" t="str">
        <f t="shared" si="11"/>
        <v>dec2013</v>
      </c>
      <c r="D164" s="115">
        <f t="shared" si="12"/>
        <v>41609</v>
      </c>
      <c r="E164" s="745">
        <v>58.996429987985692</v>
      </c>
      <c r="F164" s="289" t="e">
        <v>#N/A</v>
      </c>
    </row>
    <row r="165" spans="1:10">
      <c r="A165" s="95">
        <v>41608</v>
      </c>
      <c r="B165" s="137">
        <f t="shared" si="10"/>
        <v>4</v>
      </c>
      <c r="C165" s="115" t="str">
        <f t="shared" si="11"/>
        <v>dec2013</v>
      </c>
      <c r="D165" s="115">
        <f t="shared" si="12"/>
        <v>41609</v>
      </c>
      <c r="E165" s="745">
        <v>56.549774682927456</v>
      </c>
      <c r="F165" s="289" t="e">
        <v>#N/A</v>
      </c>
    </row>
    <row r="166" spans="1:10">
      <c r="A166" s="95">
        <v>41639</v>
      </c>
      <c r="B166" s="137">
        <f t="shared" si="10"/>
        <v>4</v>
      </c>
      <c r="C166" s="115" t="str">
        <f t="shared" si="11"/>
        <v>dec2013</v>
      </c>
      <c r="D166" s="115">
        <f t="shared" si="12"/>
        <v>41609</v>
      </c>
      <c r="E166" s="745">
        <v>58.297094390949184</v>
      </c>
      <c r="F166" s="289" t="e">
        <v>#N/A</v>
      </c>
    </row>
    <row r="167" spans="1:10">
      <c r="A167" s="95">
        <v>41670</v>
      </c>
      <c r="B167" s="137">
        <f t="shared" si="10"/>
        <v>1</v>
      </c>
      <c r="C167" s="115" t="str">
        <f t="shared" si="11"/>
        <v>Mar2014</v>
      </c>
      <c r="D167" s="115">
        <f t="shared" si="12"/>
        <v>41699</v>
      </c>
      <c r="E167" s="745">
        <v>63.07767370847035</v>
      </c>
      <c r="F167" s="289" t="e">
        <v>#N/A</v>
      </c>
    </row>
    <row r="168" spans="1:10">
      <c r="A168" s="95">
        <v>41698</v>
      </c>
      <c r="B168" s="137">
        <f t="shared" si="10"/>
        <v>1</v>
      </c>
      <c r="C168" s="115" t="str">
        <f t="shared" si="11"/>
        <v>Mar2014</v>
      </c>
      <c r="D168" s="115">
        <f t="shared" si="12"/>
        <v>41699</v>
      </c>
      <c r="E168" s="745">
        <v>60.139303950232183</v>
      </c>
      <c r="F168" s="289" t="e">
        <v>#N/A</v>
      </c>
    </row>
    <row r="169" spans="1:10">
      <c r="A169" s="95">
        <v>41729</v>
      </c>
      <c r="B169" s="137">
        <f t="shared" si="10"/>
        <v>1</v>
      </c>
      <c r="C169" s="115" t="str">
        <f t="shared" si="11"/>
        <v>Mar2014</v>
      </c>
      <c r="D169" s="115">
        <f t="shared" si="12"/>
        <v>41699</v>
      </c>
      <c r="E169" s="745">
        <v>59.18699871016959</v>
      </c>
      <c r="F169" s="289" t="e">
        <v>#N/A</v>
      </c>
    </row>
    <row r="170" spans="1:10">
      <c r="A170" s="95">
        <v>41759</v>
      </c>
      <c r="B170" s="137">
        <f t="shared" si="10"/>
        <v>2</v>
      </c>
      <c r="C170" s="115" t="str">
        <f t="shared" si="11"/>
        <v>June2014</v>
      </c>
      <c r="D170" s="115">
        <f t="shared" si="12"/>
        <v>41791</v>
      </c>
      <c r="E170" s="745">
        <v>62.320970418626501</v>
      </c>
      <c r="F170" s="289" t="e">
        <v>#N/A</v>
      </c>
    </row>
    <row r="171" spans="1:10">
      <c r="A171" s="95">
        <v>41790</v>
      </c>
      <c r="B171" s="137">
        <f t="shared" si="10"/>
        <v>2</v>
      </c>
      <c r="C171" s="115" t="str">
        <f t="shared" si="11"/>
        <v>June2014</v>
      </c>
      <c r="D171" s="115">
        <f t="shared" si="12"/>
        <v>41791</v>
      </c>
      <c r="E171" s="745">
        <v>63.523669201144671</v>
      </c>
      <c r="F171" s="289" t="e">
        <v>#N/A</v>
      </c>
    </row>
    <row r="172" spans="1:10">
      <c r="A172" s="95">
        <v>41820</v>
      </c>
      <c r="B172" s="137">
        <f t="shared" si="10"/>
        <v>2</v>
      </c>
      <c r="C172" s="115" t="str">
        <f t="shared" si="11"/>
        <v>June2014</v>
      </c>
      <c r="D172" s="115">
        <f t="shared" si="12"/>
        <v>41791</v>
      </c>
      <c r="E172" s="745">
        <v>62.758983618044439</v>
      </c>
      <c r="F172" s="289" t="e">
        <v>#N/A</v>
      </c>
    </row>
    <row r="173" spans="1:10">
      <c r="A173" s="95">
        <v>41851</v>
      </c>
      <c r="B173" s="137">
        <f t="shared" si="10"/>
        <v>3</v>
      </c>
      <c r="C173" s="115" t="str">
        <f t="shared" si="11"/>
        <v>Sep2014</v>
      </c>
      <c r="D173" s="115">
        <f t="shared" si="12"/>
        <v>41883</v>
      </c>
      <c r="E173" s="745">
        <v>62.894262081727561</v>
      </c>
      <c r="F173" s="289" t="e">
        <v>#N/A</v>
      </c>
    </row>
    <row r="174" spans="1:10">
      <c r="A174" s="95">
        <v>41882</v>
      </c>
      <c r="B174" s="137">
        <f t="shared" si="10"/>
        <v>3</v>
      </c>
      <c r="C174" s="115" t="str">
        <f t="shared" si="11"/>
        <v>Sep2014</v>
      </c>
      <c r="D174" s="115">
        <f t="shared" si="12"/>
        <v>41883</v>
      </c>
      <c r="E174" s="745">
        <v>62.039251110698153</v>
      </c>
      <c r="F174" s="289" t="e">
        <v>#N/A</v>
      </c>
    </row>
    <row r="175" spans="1:10">
      <c r="A175" s="95">
        <v>41912</v>
      </c>
      <c r="B175" s="137">
        <f t="shared" si="10"/>
        <v>3</v>
      </c>
      <c r="C175" s="115" t="str">
        <f t="shared" si="11"/>
        <v>Sep2014</v>
      </c>
      <c r="D175" s="115">
        <f t="shared" si="12"/>
        <v>41883</v>
      </c>
      <c r="E175" s="745">
        <v>62.381421710381098</v>
      </c>
      <c r="F175" s="289" t="e">
        <v>#N/A</v>
      </c>
    </row>
    <row r="176" spans="1:10">
      <c r="A176" s="95">
        <v>41943</v>
      </c>
      <c r="B176" s="137">
        <f t="shared" si="10"/>
        <v>4</v>
      </c>
      <c r="C176" s="115" t="str">
        <f t="shared" si="11"/>
        <v>dec2014</v>
      </c>
      <c r="D176" s="115">
        <f t="shared" si="12"/>
        <v>41974</v>
      </c>
      <c r="E176" s="745">
        <v>59.773451750678468</v>
      </c>
      <c r="F176" s="289" t="e">
        <v>#N/A</v>
      </c>
    </row>
    <row r="177" spans="1:6">
      <c r="A177" s="95">
        <v>41973</v>
      </c>
      <c r="B177" s="137">
        <f t="shared" si="10"/>
        <v>4</v>
      </c>
      <c r="C177" s="115" t="str">
        <f t="shared" si="11"/>
        <v>dec2014</v>
      </c>
      <c r="D177" s="115">
        <f t="shared" si="12"/>
        <v>41974</v>
      </c>
      <c r="E177" s="745">
        <v>63.55699402723608</v>
      </c>
      <c r="F177" s="289" t="e">
        <v>#N/A</v>
      </c>
    </row>
    <row r="178" spans="1:6">
      <c r="A178" s="95">
        <v>42004</v>
      </c>
      <c r="B178" s="137">
        <f t="shared" si="10"/>
        <v>4</v>
      </c>
      <c r="C178" s="115" t="str">
        <f t="shared" si="11"/>
        <v>dec2014</v>
      </c>
      <c r="D178" s="115">
        <f t="shared" si="12"/>
        <v>41974</v>
      </c>
      <c r="E178" s="745">
        <v>63.180678906067335</v>
      </c>
      <c r="F178" s="289" t="e">
        <v>#N/A</v>
      </c>
    </row>
    <row r="179" spans="1:6">
      <c r="A179" s="95">
        <v>42035</v>
      </c>
      <c r="B179" s="137">
        <f t="shared" si="10"/>
        <v>1</v>
      </c>
      <c r="C179" s="115" t="str">
        <f t="shared" si="11"/>
        <v>Mar2015</v>
      </c>
      <c r="D179" s="115">
        <f t="shared" si="12"/>
        <v>42064</v>
      </c>
      <c r="E179" s="745">
        <v>67.041904948640024</v>
      </c>
      <c r="F179" s="289" t="e">
        <v>#N/A</v>
      </c>
    </row>
    <row r="180" spans="1:6">
      <c r="A180" s="95">
        <v>42063</v>
      </c>
      <c r="B180" s="137">
        <f t="shared" si="10"/>
        <v>1</v>
      </c>
      <c r="C180" s="115" t="str">
        <f t="shared" si="11"/>
        <v>Mar2015</v>
      </c>
      <c r="D180" s="115">
        <f t="shared" si="12"/>
        <v>42064</v>
      </c>
      <c r="E180" s="745">
        <v>67.747815985115608</v>
      </c>
      <c r="F180" s="289" t="e">
        <v>#N/A</v>
      </c>
    </row>
    <row r="181" spans="1:6">
      <c r="A181" s="95">
        <v>42094</v>
      </c>
      <c r="B181" s="137">
        <f t="shared" si="10"/>
        <v>1</v>
      </c>
      <c r="C181" s="115" t="str">
        <f t="shared" si="11"/>
        <v>Mar2015</v>
      </c>
      <c r="D181" s="115">
        <f t="shared" si="12"/>
        <v>42064</v>
      </c>
      <c r="E181" s="745">
        <v>64.346693458047369</v>
      </c>
      <c r="F181" s="289" t="e">
        <v>#N/A</v>
      </c>
    </row>
    <row r="182" spans="1:6">
      <c r="A182" s="95">
        <v>42124</v>
      </c>
      <c r="B182" s="137">
        <f t="shared" si="10"/>
        <v>2</v>
      </c>
      <c r="C182" s="115" t="str">
        <f t="shared" si="11"/>
        <v>June2015</v>
      </c>
      <c r="D182" s="115">
        <f t="shared" si="12"/>
        <v>42156</v>
      </c>
      <c r="E182" s="745">
        <v>67.437735064729409</v>
      </c>
      <c r="F182" s="289" t="e">
        <v>#N/A</v>
      </c>
    </row>
    <row r="183" spans="1:6">
      <c r="A183" s="95">
        <v>42155</v>
      </c>
      <c r="B183" s="137">
        <f t="shared" si="10"/>
        <v>2</v>
      </c>
      <c r="C183" s="115" t="str">
        <f t="shared" si="11"/>
        <v>June2015</v>
      </c>
      <c r="D183" s="115">
        <f t="shared" si="12"/>
        <v>42156</v>
      </c>
      <c r="E183" s="745">
        <v>69.7088139502536</v>
      </c>
      <c r="F183" s="289" t="e">
        <v>#N/A</v>
      </c>
    </row>
    <row r="184" spans="1:6">
      <c r="A184" s="95">
        <v>42185</v>
      </c>
      <c r="B184" s="137">
        <f t="shared" si="10"/>
        <v>2</v>
      </c>
      <c r="C184" s="115" t="str">
        <f t="shared" si="11"/>
        <v>June2015</v>
      </c>
      <c r="D184" s="115">
        <f t="shared" si="12"/>
        <v>42156</v>
      </c>
      <c r="E184" s="745">
        <v>68.876615309281377</v>
      </c>
      <c r="F184" s="289" t="e">
        <v>#N/A</v>
      </c>
    </row>
    <row r="185" spans="1:6">
      <c r="A185" s="95">
        <v>42216</v>
      </c>
      <c r="B185" s="137">
        <f t="shared" si="10"/>
        <v>3</v>
      </c>
      <c r="C185" s="115" t="str">
        <f t="shared" si="11"/>
        <v>Sep2015</v>
      </c>
      <c r="D185" s="115">
        <f t="shared" si="12"/>
        <v>42248</v>
      </c>
      <c r="E185" s="745">
        <v>64.121548682889781</v>
      </c>
      <c r="F185" s="289" t="e">
        <v>#N/A</v>
      </c>
    </row>
    <row r="186" spans="1:6">
      <c r="A186" s="95">
        <v>42247</v>
      </c>
      <c r="B186" s="137">
        <f t="shared" si="10"/>
        <v>3</v>
      </c>
      <c r="C186" s="115" t="str">
        <f t="shared" si="11"/>
        <v>Sep2015</v>
      </c>
      <c r="D186" s="115">
        <f t="shared" si="12"/>
        <v>42248</v>
      </c>
      <c r="E186" s="745">
        <v>66.132251767026546</v>
      </c>
      <c r="F186" s="289" t="e">
        <v>#N/A</v>
      </c>
    </row>
    <row r="187" spans="1:6">
      <c r="A187" s="95">
        <v>42277</v>
      </c>
      <c r="B187" s="137">
        <f t="shared" si="10"/>
        <v>3</v>
      </c>
      <c r="C187" s="115" t="str">
        <f t="shared" si="11"/>
        <v>Sep2015</v>
      </c>
      <c r="D187" s="115">
        <f t="shared" si="12"/>
        <v>42248</v>
      </c>
      <c r="E187" s="745">
        <v>64.50622173757283</v>
      </c>
      <c r="F187" s="289" t="e">
        <v>#N/A</v>
      </c>
    </row>
    <row r="188" spans="1:6">
      <c r="A188" s="95">
        <v>42308</v>
      </c>
      <c r="B188" s="137">
        <f t="shared" si="10"/>
        <v>4</v>
      </c>
      <c r="C188" s="115" t="str">
        <f t="shared" si="11"/>
        <v>dec2015</v>
      </c>
      <c r="D188" s="115">
        <f t="shared" si="12"/>
        <v>42339</v>
      </c>
      <c r="E188" s="745">
        <v>67.259307501699894</v>
      </c>
      <c r="F188" s="289" t="e">
        <v>#N/A</v>
      </c>
    </row>
    <row r="189" spans="1:6">
      <c r="A189" s="95">
        <v>42338</v>
      </c>
      <c r="B189" s="137">
        <f t="shared" si="10"/>
        <v>4</v>
      </c>
      <c r="C189" s="115" t="str">
        <f t="shared" si="11"/>
        <v>dec2015</v>
      </c>
      <c r="D189" s="115">
        <f t="shared" si="12"/>
        <v>42339</v>
      </c>
      <c r="E189" s="745">
        <v>66.283577406061809</v>
      </c>
      <c r="F189" s="289" t="e">
        <v>#N/A</v>
      </c>
    </row>
    <row r="190" spans="1:6">
      <c r="A190" s="95">
        <v>42369</v>
      </c>
      <c r="B190" s="137">
        <f t="shared" si="10"/>
        <v>4</v>
      </c>
      <c r="C190" s="115" t="str">
        <f t="shared" si="11"/>
        <v>dec2015</v>
      </c>
      <c r="D190" s="115">
        <f t="shared" si="12"/>
        <v>42339</v>
      </c>
      <c r="E190" s="745">
        <v>63.099981031432165</v>
      </c>
      <c r="F190" s="289" t="e">
        <v>#N/A</v>
      </c>
    </row>
    <row r="191" spans="1:6">
      <c r="A191" s="95">
        <v>42400</v>
      </c>
      <c r="B191" s="137">
        <f t="shared" si="10"/>
        <v>1</v>
      </c>
      <c r="C191" s="115" t="str">
        <f t="shared" si="11"/>
        <v>Mar2016</v>
      </c>
      <c r="D191" s="115">
        <f t="shared" si="12"/>
        <v>42430</v>
      </c>
      <c r="E191" s="745">
        <v>65.80424363233665</v>
      </c>
      <c r="F191" s="289" t="e">
        <v>#N/A</v>
      </c>
    </row>
    <row r="192" spans="1:6">
      <c r="A192" s="95">
        <v>42429</v>
      </c>
      <c r="B192" s="137">
        <f t="shared" si="10"/>
        <v>1</v>
      </c>
      <c r="C192" s="115" t="str">
        <f t="shared" si="11"/>
        <v>Mar2016</v>
      </c>
      <c r="D192" s="115">
        <f t="shared" si="12"/>
        <v>42430</v>
      </c>
      <c r="E192" s="745">
        <v>70.142867919919254</v>
      </c>
      <c r="F192" s="289" t="e">
        <v>#N/A</v>
      </c>
    </row>
    <row r="193" spans="1:6">
      <c r="A193" s="95">
        <v>42460</v>
      </c>
      <c r="B193" s="137">
        <f t="shared" si="10"/>
        <v>1</v>
      </c>
      <c r="C193" s="115" t="str">
        <f t="shared" si="11"/>
        <v>Mar2016</v>
      </c>
      <c r="D193" s="115">
        <f t="shared" si="12"/>
        <v>42430</v>
      </c>
      <c r="E193" s="745">
        <v>71.05912822167258</v>
      </c>
      <c r="F193" s="289" t="e">
        <v>#N/A</v>
      </c>
    </row>
    <row r="194" spans="1:6">
      <c r="A194" s="95">
        <v>42490</v>
      </c>
      <c r="B194" s="137">
        <f t="shared" si="10"/>
        <v>2</v>
      </c>
      <c r="C194" s="115" t="str">
        <f t="shared" si="11"/>
        <v>June2016</v>
      </c>
      <c r="D194" s="115">
        <f t="shared" si="12"/>
        <v>42522</v>
      </c>
      <c r="E194" s="745">
        <v>69.497381831061389</v>
      </c>
      <c r="F194" s="289" t="e">
        <v>#N/A</v>
      </c>
    </row>
    <row r="195" spans="1:6">
      <c r="A195" s="95">
        <v>42521</v>
      </c>
      <c r="B195" s="137">
        <f t="shared" si="10"/>
        <v>2</v>
      </c>
      <c r="C195" s="115" t="str">
        <f t="shared" si="11"/>
        <v>June2016</v>
      </c>
      <c r="D195" s="115">
        <f t="shared" si="12"/>
        <v>42522</v>
      </c>
      <c r="E195" s="745">
        <v>68.878172461822032</v>
      </c>
      <c r="F195" s="289" t="e">
        <v>#N/A</v>
      </c>
    </row>
    <row r="196" spans="1:6">
      <c r="A196" s="95">
        <v>42551</v>
      </c>
      <c r="B196" s="137">
        <f t="shared" si="10"/>
        <v>2</v>
      </c>
      <c r="C196" s="115" t="str">
        <f t="shared" si="11"/>
        <v>June2016</v>
      </c>
      <c r="D196" s="115">
        <f t="shared" si="12"/>
        <v>42522</v>
      </c>
      <c r="E196" s="745">
        <v>65.644422834610083</v>
      </c>
      <c r="F196" s="289" t="e">
        <v>#N/A</v>
      </c>
    </row>
    <row r="197" spans="1:6">
      <c r="A197" s="95">
        <v>42582</v>
      </c>
      <c r="B197" s="137">
        <f t="shared" ref="B197:B260" si="13">MONTH(MONTH(A197)&amp;0)</f>
        <v>3</v>
      </c>
      <c r="C197" s="115" t="str">
        <f t="shared" ref="C197:C260" si="14">IF(B197=4,"dec",IF(B197=1,"Mar", IF(B197=2,"June",IF(B197=3,"Sep",""))))&amp;YEAR(A197)</f>
        <v>Sep2016</v>
      </c>
      <c r="D197" s="115">
        <f t="shared" ref="D197:D260" si="15">DATEVALUE(C197)</f>
        <v>42614</v>
      </c>
      <c r="E197" s="745">
        <v>68.318273899049544</v>
      </c>
      <c r="F197" s="743">
        <v>64.834403883664791</v>
      </c>
    </row>
    <row r="198" spans="1:6">
      <c r="A198" s="95">
        <v>42613</v>
      </c>
      <c r="B198" s="137">
        <f t="shared" si="13"/>
        <v>3</v>
      </c>
      <c r="C198" s="115" t="str">
        <f t="shared" si="14"/>
        <v>Sep2016</v>
      </c>
      <c r="D198" s="115">
        <f t="shared" si="15"/>
        <v>42614</v>
      </c>
      <c r="E198" s="745">
        <v>69.958619960343682</v>
      </c>
      <c r="F198" s="743">
        <v>67.000150110885727</v>
      </c>
    </row>
    <row r="199" spans="1:6">
      <c r="A199" s="95">
        <v>42643</v>
      </c>
      <c r="B199" s="137">
        <f t="shared" si="13"/>
        <v>3</v>
      </c>
      <c r="C199" s="115" t="str">
        <f t="shared" si="14"/>
        <v>Sep2016</v>
      </c>
      <c r="D199" s="115">
        <f t="shared" si="15"/>
        <v>42614</v>
      </c>
      <c r="E199" s="745">
        <v>66.099820459630521</v>
      </c>
      <c r="F199" s="743">
        <v>66.40657367957931</v>
      </c>
    </row>
    <row r="200" spans="1:6">
      <c r="A200" s="95">
        <v>42674</v>
      </c>
      <c r="B200" s="137">
        <f t="shared" si="13"/>
        <v>4</v>
      </c>
      <c r="C200" s="115" t="str">
        <f t="shared" si="14"/>
        <v>dec2016</v>
      </c>
      <c r="D200" s="115">
        <f t="shared" si="15"/>
        <v>42705</v>
      </c>
      <c r="E200" s="745">
        <v>70.534454056434043</v>
      </c>
      <c r="F200" s="743">
        <v>67.162698740607652</v>
      </c>
    </row>
    <row r="201" spans="1:6">
      <c r="A201" s="95">
        <v>42704</v>
      </c>
      <c r="B201" s="137">
        <f t="shared" si="13"/>
        <v>4</v>
      </c>
      <c r="C201" s="115" t="str">
        <f t="shared" si="14"/>
        <v>dec2016</v>
      </c>
      <c r="D201" s="115">
        <f t="shared" si="15"/>
        <v>42705</v>
      </c>
      <c r="E201" s="745">
        <v>69.860735642052418</v>
      </c>
      <c r="F201" s="743">
        <v>67.791651755122203</v>
      </c>
    </row>
    <row r="202" spans="1:6">
      <c r="A202" s="95">
        <v>42735</v>
      </c>
      <c r="B202" s="137">
        <f t="shared" si="13"/>
        <v>4</v>
      </c>
      <c r="C202" s="115" t="str">
        <f t="shared" si="14"/>
        <v>dec2016</v>
      </c>
      <c r="D202" s="115">
        <f t="shared" si="15"/>
        <v>42705</v>
      </c>
      <c r="E202" s="745">
        <v>67.456902916205252</v>
      </c>
      <c r="F202" s="743">
        <v>65.237633713208325</v>
      </c>
    </row>
    <row r="203" spans="1:6">
      <c r="A203" s="95">
        <v>42766</v>
      </c>
      <c r="B203" s="137">
        <f t="shared" si="13"/>
        <v>1</v>
      </c>
      <c r="C203" s="115" t="str">
        <f t="shared" si="14"/>
        <v>Mar2017</v>
      </c>
      <c r="D203" s="115">
        <f t="shared" si="15"/>
        <v>42795</v>
      </c>
      <c r="E203" s="745">
        <v>75.064818907774495</v>
      </c>
      <c r="F203" s="743">
        <v>67.998151240259105</v>
      </c>
    </row>
    <row r="204" spans="1:6">
      <c r="A204" s="95">
        <v>42794</v>
      </c>
      <c r="B204" s="137">
        <f t="shared" si="13"/>
        <v>1</v>
      </c>
      <c r="C204" s="115" t="str">
        <f t="shared" si="14"/>
        <v>Mar2017</v>
      </c>
      <c r="D204" s="115">
        <f t="shared" si="15"/>
        <v>42795</v>
      </c>
      <c r="E204" s="745">
        <v>73.771257080996548</v>
      </c>
      <c r="F204" s="743">
        <v>69.951521194841533</v>
      </c>
    </row>
    <row r="205" spans="1:6">
      <c r="A205" s="95">
        <v>42825</v>
      </c>
      <c r="B205" s="137">
        <f t="shared" si="13"/>
        <v>1</v>
      </c>
      <c r="C205" s="115" t="str">
        <f t="shared" si="14"/>
        <v>Mar2017</v>
      </c>
      <c r="D205" s="115">
        <f t="shared" si="15"/>
        <v>42795</v>
      </c>
      <c r="E205" s="288" t="e">
        <v>#N/A</v>
      </c>
      <c r="F205" s="743">
        <v>68.848009947393564</v>
      </c>
    </row>
    <row r="206" spans="1:6">
      <c r="A206" s="95">
        <v>42855</v>
      </c>
      <c r="B206" s="137">
        <f t="shared" si="13"/>
        <v>2</v>
      </c>
      <c r="C206" s="115" t="str">
        <f t="shared" si="14"/>
        <v>June2017</v>
      </c>
      <c r="D206" s="115">
        <f t="shared" si="15"/>
        <v>42887</v>
      </c>
      <c r="E206" s="288" t="e">
        <v>#N/A</v>
      </c>
      <c r="F206" s="743">
        <v>69.08470027788033</v>
      </c>
    </row>
    <row r="207" spans="1:6">
      <c r="A207" s="95">
        <v>42886</v>
      </c>
      <c r="B207" s="137">
        <f t="shared" si="13"/>
        <v>2</v>
      </c>
      <c r="C207" s="115" t="str">
        <f t="shared" si="14"/>
        <v>June2017</v>
      </c>
      <c r="D207" s="115">
        <f t="shared" si="15"/>
        <v>42887</v>
      </c>
      <c r="E207" s="288" t="e">
        <v>#N/A</v>
      </c>
      <c r="F207" s="743">
        <v>69.675428755595206</v>
      </c>
    </row>
    <row r="208" spans="1:6">
      <c r="A208" s="95">
        <v>42916</v>
      </c>
      <c r="B208" s="137">
        <f t="shared" si="13"/>
        <v>2</v>
      </c>
      <c r="C208" s="115" t="str">
        <f t="shared" si="14"/>
        <v>June2017</v>
      </c>
      <c r="D208" s="115">
        <f t="shared" si="15"/>
        <v>42887</v>
      </c>
      <c r="E208" s="288" t="e">
        <v>#N/A</v>
      </c>
      <c r="F208" s="743">
        <v>67.465888876422525</v>
      </c>
    </row>
    <row r="209" spans="1:6">
      <c r="A209" s="95">
        <v>42947</v>
      </c>
      <c r="B209" s="137">
        <f t="shared" si="13"/>
        <v>3</v>
      </c>
      <c r="C209" s="115" t="str">
        <f t="shared" si="14"/>
        <v>Sep2017</v>
      </c>
      <c r="D209" s="115">
        <f t="shared" si="15"/>
        <v>42979</v>
      </c>
      <c r="E209" s="288" t="e">
        <v>#N/A</v>
      </c>
      <c r="F209" s="743">
        <v>65.48540965531906</v>
      </c>
    </row>
    <row r="210" spans="1:6">
      <c r="A210" s="95">
        <v>42978</v>
      </c>
      <c r="B210" s="137">
        <f t="shared" si="13"/>
        <v>3</v>
      </c>
      <c r="C210" s="115" t="str">
        <f t="shared" si="14"/>
        <v>Sep2017</v>
      </c>
      <c r="D210" s="115">
        <f t="shared" si="15"/>
        <v>42979</v>
      </c>
      <c r="E210" s="288" t="e">
        <v>#N/A</v>
      </c>
      <c r="F210" s="743">
        <v>67.347067603896605</v>
      </c>
    </row>
    <row r="211" spans="1:6">
      <c r="A211" s="95">
        <v>43008</v>
      </c>
      <c r="B211" s="137">
        <f t="shared" si="13"/>
        <v>3</v>
      </c>
      <c r="C211" s="115" t="str">
        <f t="shared" si="14"/>
        <v>Sep2017</v>
      </c>
      <c r="D211" s="115">
        <f t="shared" si="15"/>
        <v>42979</v>
      </c>
      <c r="E211" s="288" t="e">
        <v>#N/A</v>
      </c>
      <c r="F211" s="743">
        <v>65.925098338341456</v>
      </c>
    </row>
    <row r="212" spans="1:6">
      <c r="A212" s="95">
        <v>43039</v>
      </c>
      <c r="B212" s="137">
        <f t="shared" si="13"/>
        <v>4</v>
      </c>
      <c r="C212" s="115" t="str">
        <f t="shared" si="14"/>
        <v>dec2017</v>
      </c>
      <c r="D212" s="115">
        <f t="shared" si="15"/>
        <v>43070</v>
      </c>
      <c r="E212" s="288" t="e">
        <v>#N/A</v>
      </c>
      <c r="F212" s="743">
        <v>67.466168174708415</v>
      </c>
    </row>
    <row r="213" spans="1:6">
      <c r="A213" s="95">
        <v>43069</v>
      </c>
      <c r="B213" s="137">
        <f t="shared" si="13"/>
        <v>4</v>
      </c>
      <c r="C213" s="115" t="str">
        <f t="shared" si="14"/>
        <v>dec2017</v>
      </c>
      <c r="D213" s="115">
        <f t="shared" si="15"/>
        <v>43070</v>
      </c>
      <c r="E213" s="288" t="e">
        <v>#N/A</v>
      </c>
      <c r="F213" s="743">
        <v>67.228495634304807</v>
      </c>
    </row>
    <row r="214" spans="1:6">
      <c r="A214" s="95">
        <v>43100</v>
      </c>
      <c r="B214" s="137">
        <f t="shared" si="13"/>
        <v>4</v>
      </c>
      <c r="C214" s="115" t="str">
        <f t="shared" si="14"/>
        <v>dec2017</v>
      </c>
      <c r="D214" s="115">
        <f t="shared" si="15"/>
        <v>43070</v>
      </c>
      <c r="E214" s="288" t="e">
        <v>#N/A</v>
      </c>
      <c r="F214" s="743">
        <v>64.595397264819795</v>
      </c>
    </row>
    <row r="215" spans="1:6">
      <c r="A215" s="95">
        <v>43131</v>
      </c>
      <c r="B215" s="137">
        <f t="shared" si="13"/>
        <v>1</v>
      </c>
      <c r="C215" s="115" t="str">
        <f t="shared" si="14"/>
        <v>Mar2018</v>
      </c>
      <c r="D215" s="115">
        <f t="shared" si="15"/>
        <v>43160</v>
      </c>
      <c r="E215" s="288" t="e">
        <v>#N/A</v>
      </c>
      <c r="F215" s="743">
        <v>67.065939515570363</v>
      </c>
    </row>
    <row r="216" spans="1:6">
      <c r="A216" s="95">
        <v>43159</v>
      </c>
      <c r="B216" s="137">
        <f t="shared" si="13"/>
        <v>1</v>
      </c>
      <c r="C216" s="115" t="str">
        <f t="shared" si="14"/>
        <v>Mar2018</v>
      </c>
      <c r="D216" s="115">
        <f t="shared" si="15"/>
        <v>43160</v>
      </c>
      <c r="E216" s="288" t="e">
        <v>#N/A</v>
      </c>
      <c r="F216" s="743">
        <v>70.341159512420177</v>
      </c>
    </row>
    <row r="217" spans="1:6">
      <c r="A217" s="95">
        <v>43190</v>
      </c>
      <c r="B217" s="137">
        <f t="shared" si="13"/>
        <v>1</v>
      </c>
      <c r="C217" s="115" t="str">
        <f t="shared" si="14"/>
        <v>Mar2018</v>
      </c>
      <c r="D217" s="115">
        <f t="shared" si="15"/>
        <v>43160</v>
      </c>
      <c r="E217" s="288" t="e">
        <v>#N/A</v>
      </c>
      <c r="F217" s="743">
        <v>69.960358299620097</v>
      </c>
    </row>
    <row r="218" spans="1:6">
      <c r="A218" s="95">
        <v>43220</v>
      </c>
      <c r="B218" s="137">
        <f t="shared" si="13"/>
        <v>2</v>
      </c>
      <c r="C218" s="115" t="str">
        <f t="shared" si="14"/>
        <v>June2018</v>
      </c>
      <c r="D218" s="115">
        <f t="shared" si="15"/>
        <v>43252</v>
      </c>
      <c r="E218" s="288" t="e">
        <v>#N/A</v>
      </c>
      <c r="F218" s="743">
        <v>69.549239144520527</v>
      </c>
    </row>
    <row r="219" spans="1:6">
      <c r="A219" s="95">
        <v>43251</v>
      </c>
      <c r="B219" s="137">
        <f t="shared" si="13"/>
        <v>2</v>
      </c>
      <c r="C219" s="115" t="str">
        <f t="shared" si="14"/>
        <v>June2018</v>
      </c>
      <c r="D219" s="115">
        <f t="shared" si="15"/>
        <v>43252</v>
      </c>
      <c r="E219" s="288" t="e">
        <v>#N/A</v>
      </c>
      <c r="F219" s="743">
        <v>69.467321047927413</v>
      </c>
    </row>
    <row r="220" spans="1:6">
      <c r="A220" s="95">
        <v>43281</v>
      </c>
      <c r="B220" s="137">
        <f t="shared" si="13"/>
        <v>2</v>
      </c>
      <c r="C220" s="115" t="str">
        <f t="shared" si="14"/>
        <v>June2018</v>
      </c>
      <c r="D220" s="115">
        <f t="shared" si="15"/>
        <v>43252</v>
      </c>
      <c r="E220" s="288" t="e">
        <v>#N/A</v>
      </c>
      <c r="F220" s="743">
        <v>66.271616410566807</v>
      </c>
    </row>
    <row r="221" spans="1:6">
      <c r="A221" s="95">
        <v>43312</v>
      </c>
      <c r="B221" s="137">
        <f t="shared" si="13"/>
        <v>3</v>
      </c>
      <c r="C221" s="115" t="str">
        <f t="shared" si="14"/>
        <v>Sep2018</v>
      </c>
      <c r="D221" s="115">
        <f t="shared" si="15"/>
        <v>43344</v>
      </c>
      <c r="E221" s="288" t="e">
        <v>#N/A</v>
      </c>
      <c r="F221" s="743">
        <v>65.028651183577907</v>
      </c>
    </row>
    <row r="222" spans="1:6">
      <c r="A222" s="95">
        <v>43343</v>
      </c>
      <c r="B222" s="137">
        <f t="shared" si="13"/>
        <v>3</v>
      </c>
      <c r="C222" s="115" t="str">
        <f t="shared" si="14"/>
        <v>Sep2018</v>
      </c>
      <c r="D222" s="115">
        <f t="shared" si="15"/>
        <v>43344</v>
      </c>
      <c r="E222" s="288" t="e">
        <v>#N/A</v>
      </c>
      <c r="F222" s="743">
        <v>67.03599644338658</v>
      </c>
    </row>
    <row r="223" spans="1:6">
      <c r="A223" s="95">
        <v>43373</v>
      </c>
      <c r="B223" s="137">
        <f t="shared" si="13"/>
        <v>3</v>
      </c>
      <c r="C223" s="115" t="str">
        <f t="shared" si="14"/>
        <v>Sep2018</v>
      </c>
      <c r="D223" s="115">
        <f t="shared" si="15"/>
        <v>43344</v>
      </c>
      <c r="E223" s="288" t="e">
        <v>#N/A</v>
      </c>
      <c r="F223" s="743">
        <v>66.011570512578814</v>
      </c>
    </row>
    <row r="224" spans="1:6">
      <c r="A224" s="95">
        <v>43404</v>
      </c>
      <c r="B224" s="137">
        <f t="shared" si="13"/>
        <v>4</v>
      </c>
      <c r="C224" s="115" t="str">
        <f t="shared" si="14"/>
        <v>dec2018</v>
      </c>
      <c r="D224" s="115">
        <f t="shared" si="15"/>
        <v>43435</v>
      </c>
      <c r="E224" s="288" t="e">
        <v>#N/A</v>
      </c>
      <c r="F224" s="743">
        <v>67.228691720901239</v>
      </c>
    </row>
    <row r="225" spans="1:6">
      <c r="A225" s="95">
        <v>43434</v>
      </c>
      <c r="B225" s="137">
        <f t="shared" si="13"/>
        <v>4</v>
      </c>
      <c r="C225" s="115" t="str">
        <f t="shared" si="14"/>
        <v>dec2018</v>
      </c>
      <c r="D225" s="115">
        <f t="shared" si="15"/>
        <v>43435</v>
      </c>
      <c r="E225" s="288" t="e">
        <v>#N/A</v>
      </c>
      <c r="F225" s="743">
        <v>67.56899107924373</v>
      </c>
    </row>
    <row r="226" spans="1:6">
      <c r="A226" s="95">
        <v>43465</v>
      </c>
      <c r="B226" s="137">
        <f t="shared" si="13"/>
        <v>4</v>
      </c>
      <c r="C226" s="115" t="str">
        <f t="shared" si="14"/>
        <v>dec2018</v>
      </c>
      <c r="D226" s="115">
        <f t="shared" si="15"/>
        <v>43435</v>
      </c>
      <c r="E226" s="288" t="e">
        <v>#N/A</v>
      </c>
      <c r="F226" s="743">
        <v>64.968202478364489</v>
      </c>
    </row>
    <row r="227" spans="1:6">
      <c r="A227" s="95">
        <v>43496</v>
      </c>
      <c r="B227" s="137">
        <f t="shared" si="13"/>
        <v>1</v>
      </c>
      <c r="C227" s="115" t="str">
        <f t="shared" si="14"/>
        <v>Mar2019</v>
      </c>
      <c r="D227" s="115">
        <f t="shared" si="15"/>
        <v>43525</v>
      </c>
      <c r="E227" s="288" t="e">
        <v>#N/A</v>
      </c>
      <c r="F227" s="743">
        <v>67.606573343999699</v>
      </c>
    </row>
    <row r="228" spans="1:6">
      <c r="A228" s="95">
        <v>43524</v>
      </c>
      <c r="B228" s="137">
        <f t="shared" si="13"/>
        <v>1</v>
      </c>
      <c r="C228" s="115" t="str">
        <f t="shared" si="14"/>
        <v>Mar2019</v>
      </c>
      <c r="D228" s="115">
        <f t="shared" si="15"/>
        <v>43525</v>
      </c>
      <c r="E228" s="288" t="e">
        <v>#N/A</v>
      </c>
      <c r="F228" s="743">
        <v>70.15179353302031</v>
      </c>
    </row>
    <row r="229" spans="1:6">
      <c r="A229" s="95">
        <v>43555</v>
      </c>
      <c r="B229" s="137">
        <f t="shared" si="13"/>
        <v>1</v>
      </c>
      <c r="C229" s="115" t="str">
        <f t="shared" si="14"/>
        <v>Mar2019</v>
      </c>
      <c r="D229" s="115">
        <f t="shared" si="15"/>
        <v>43525</v>
      </c>
      <c r="E229" s="288" t="e">
        <v>#N/A</v>
      </c>
      <c r="F229" s="743">
        <v>69.393484779720197</v>
      </c>
    </row>
    <row r="230" spans="1:6">
      <c r="A230" s="95">
        <v>43585</v>
      </c>
      <c r="B230" s="137">
        <f t="shared" si="13"/>
        <v>2</v>
      </c>
      <c r="C230" s="115" t="str">
        <f t="shared" si="14"/>
        <v>June2019</v>
      </c>
      <c r="D230" s="115">
        <f t="shared" si="15"/>
        <v>43617</v>
      </c>
      <c r="E230" s="288" t="e">
        <v>#N/A</v>
      </c>
      <c r="F230" s="743">
        <v>69.133230046227652</v>
      </c>
    </row>
    <row r="231" spans="1:6">
      <c r="A231" s="95">
        <v>43616</v>
      </c>
      <c r="B231" s="137">
        <f t="shared" si="13"/>
        <v>2</v>
      </c>
      <c r="C231" s="115" t="str">
        <f t="shared" si="14"/>
        <v>June2019</v>
      </c>
      <c r="D231" s="115">
        <f t="shared" si="15"/>
        <v>43617</v>
      </c>
      <c r="E231" s="288" t="e">
        <v>#N/A</v>
      </c>
      <c r="F231" s="743">
        <v>69.448349373824058</v>
      </c>
    </row>
    <row r="232" spans="1:6">
      <c r="A232" s="95">
        <v>43646</v>
      </c>
      <c r="B232" s="137">
        <f t="shared" si="13"/>
        <v>2</v>
      </c>
      <c r="C232" s="115" t="str">
        <f t="shared" si="14"/>
        <v>June2019</v>
      </c>
      <c r="D232" s="115">
        <f t="shared" si="15"/>
        <v>43617</v>
      </c>
      <c r="E232" s="288" t="e">
        <v>#N/A</v>
      </c>
      <c r="F232" s="743">
        <v>66.750420837325379</v>
      </c>
    </row>
    <row r="233" spans="1:6">
      <c r="A233" s="95">
        <v>43677</v>
      </c>
      <c r="B233" s="137">
        <f t="shared" si="13"/>
        <v>3</v>
      </c>
      <c r="C233" s="115" t="str">
        <f t="shared" si="14"/>
        <v>Sep2019</v>
      </c>
      <c r="D233" s="115">
        <f t="shared" si="15"/>
        <v>43709</v>
      </c>
      <c r="E233" s="288" t="e">
        <v>#N/A</v>
      </c>
      <c r="F233" s="743">
        <v>65.308113842797212</v>
      </c>
    </row>
    <row r="234" spans="1:6">
      <c r="A234" s="95">
        <v>43708</v>
      </c>
      <c r="B234" s="137">
        <f t="shared" si="13"/>
        <v>3</v>
      </c>
      <c r="C234" s="115" t="str">
        <f t="shared" si="14"/>
        <v>Sep2019</v>
      </c>
      <c r="D234" s="115">
        <f t="shared" si="15"/>
        <v>43709</v>
      </c>
      <c r="E234" s="288" t="e">
        <v>#N/A</v>
      </c>
      <c r="F234" s="743">
        <v>67.253770194354701</v>
      </c>
    </row>
    <row r="235" spans="1:6">
      <c r="A235" s="95">
        <v>43738</v>
      </c>
      <c r="B235" s="137">
        <f t="shared" si="13"/>
        <v>3</v>
      </c>
      <c r="C235" s="115" t="str">
        <f t="shared" si="14"/>
        <v>Sep2019</v>
      </c>
      <c r="D235" s="115">
        <f t="shared" si="15"/>
        <v>43709</v>
      </c>
      <c r="E235" s="288" t="e">
        <v>#N/A</v>
      </c>
      <c r="F235" s="743">
        <v>66.076430300537652</v>
      </c>
    </row>
    <row r="236" spans="1:6">
      <c r="A236" s="95">
        <v>43769</v>
      </c>
      <c r="B236" s="137">
        <f t="shared" si="13"/>
        <v>4</v>
      </c>
      <c r="C236" s="115" t="str">
        <f t="shared" si="14"/>
        <v>dec2019</v>
      </c>
      <c r="D236" s="115">
        <f t="shared" si="15"/>
        <v>43800</v>
      </c>
      <c r="E236" s="288" t="e">
        <v>#N/A</v>
      </c>
      <c r="F236" s="743">
        <v>67.360996066325185</v>
      </c>
    </row>
    <row r="237" spans="1:6">
      <c r="A237" s="95">
        <v>43799</v>
      </c>
      <c r="B237" s="137">
        <f t="shared" si="13"/>
        <v>4</v>
      </c>
      <c r="C237" s="115" t="str">
        <f t="shared" si="14"/>
        <v>dec2019</v>
      </c>
      <c r="D237" s="115">
        <f t="shared" si="15"/>
        <v>43800</v>
      </c>
      <c r="E237" s="288" t="e">
        <v>#N/A</v>
      </c>
      <c r="F237" s="743">
        <v>67.338859301878756</v>
      </c>
    </row>
    <row r="238" spans="1:6">
      <c r="A238" s="95">
        <v>43830</v>
      </c>
      <c r="B238" s="137">
        <f t="shared" si="13"/>
        <v>4</v>
      </c>
      <c r="C238" s="115" t="str">
        <f t="shared" si="14"/>
        <v>dec2019</v>
      </c>
      <c r="D238" s="115">
        <f t="shared" si="15"/>
        <v>43800</v>
      </c>
      <c r="E238" s="288" t="e">
        <v>#N/A</v>
      </c>
      <c r="F238" s="743">
        <v>64.679896044890654</v>
      </c>
    </row>
    <row r="239" spans="1:6">
      <c r="A239" s="95">
        <v>43861</v>
      </c>
      <c r="B239" s="137">
        <f t="shared" si="13"/>
        <v>1</v>
      </c>
      <c r="C239" s="115" t="str">
        <f t="shared" si="14"/>
        <v>Mar2020</v>
      </c>
      <c r="D239" s="115">
        <f t="shared" si="15"/>
        <v>43891</v>
      </c>
      <c r="E239" s="288" t="e">
        <v>#N/A</v>
      </c>
      <c r="F239" s="743">
        <v>67.236873711970944</v>
      </c>
    </row>
    <row r="240" spans="1:6">
      <c r="A240" s="95">
        <v>43890</v>
      </c>
      <c r="B240" s="137">
        <f t="shared" si="13"/>
        <v>1</v>
      </c>
      <c r="C240" s="115" t="str">
        <f t="shared" si="14"/>
        <v>Mar2020</v>
      </c>
      <c r="D240" s="115">
        <f t="shared" si="15"/>
        <v>43891</v>
      </c>
      <c r="E240" s="288" t="e">
        <v>#N/A</v>
      </c>
      <c r="F240" s="743">
        <v>70.206286209557746</v>
      </c>
    </row>
    <row r="241" spans="1:6">
      <c r="A241" s="95">
        <v>43921</v>
      </c>
      <c r="B241" s="137">
        <f t="shared" si="13"/>
        <v>1</v>
      </c>
      <c r="C241" s="115" t="str">
        <f t="shared" si="14"/>
        <v>Mar2020</v>
      </c>
      <c r="D241" s="115">
        <f t="shared" si="15"/>
        <v>43891</v>
      </c>
      <c r="E241" s="288" t="e">
        <v>#N/A</v>
      </c>
      <c r="F241" s="743">
        <v>69.660249524970027</v>
      </c>
    </row>
    <row r="242" spans="1:6">
      <c r="A242" s="95">
        <v>43951</v>
      </c>
      <c r="B242" s="137">
        <f t="shared" si="13"/>
        <v>2</v>
      </c>
      <c r="C242" s="115" t="str">
        <f t="shared" si="14"/>
        <v>June2020</v>
      </c>
      <c r="D242" s="115">
        <f t="shared" si="15"/>
        <v>43983</v>
      </c>
      <c r="E242" s="288" t="e">
        <v>#N/A</v>
      </c>
      <c r="F242" s="743">
        <v>69.434156149122089</v>
      </c>
    </row>
    <row r="243" spans="1:6">
      <c r="A243" s="95">
        <v>43982</v>
      </c>
      <c r="B243" s="137">
        <f t="shared" si="13"/>
        <v>2</v>
      </c>
      <c r="C243" s="115" t="str">
        <f t="shared" si="14"/>
        <v>June2020</v>
      </c>
      <c r="D243" s="115">
        <f t="shared" si="15"/>
        <v>43983</v>
      </c>
      <c r="E243" s="288" t="e">
        <v>#N/A</v>
      </c>
      <c r="F243" s="743">
        <v>69.520613859909773</v>
      </c>
    </row>
    <row r="244" spans="1:6">
      <c r="A244" s="95">
        <v>44012</v>
      </c>
      <c r="B244" s="137">
        <f t="shared" si="13"/>
        <v>2</v>
      </c>
      <c r="C244" s="115" t="str">
        <f t="shared" si="14"/>
        <v>June2020</v>
      </c>
      <c r="D244" s="115">
        <f t="shared" si="15"/>
        <v>43983</v>
      </c>
      <c r="E244" s="288" t="e">
        <v>#N/A</v>
      </c>
      <c r="F244" s="743">
        <v>66.565219468618722</v>
      </c>
    </row>
    <row r="245" spans="1:6">
      <c r="A245" s="95">
        <v>44043</v>
      </c>
      <c r="B245" s="137">
        <f t="shared" si="13"/>
        <v>3</v>
      </c>
      <c r="C245" s="115" t="str">
        <f t="shared" si="14"/>
        <v>Sep2020</v>
      </c>
      <c r="D245" s="115">
        <f t="shared" si="15"/>
        <v>44075</v>
      </c>
      <c r="E245" s="288" t="e">
        <v>#N/A</v>
      </c>
      <c r="F245" s="743">
        <v>65.094263284270184</v>
      </c>
    </row>
    <row r="246" spans="1:6">
      <c r="A246" s="95">
        <v>44074</v>
      </c>
      <c r="B246" s="137">
        <f t="shared" si="13"/>
        <v>3</v>
      </c>
      <c r="C246" s="115" t="str">
        <f t="shared" si="14"/>
        <v>Sep2020</v>
      </c>
      <c r="D246" s="115">
        <f t="shared" si="15"/>
        <v>44075</v>
      </c>
      <c r="E246" s="288" t="e">
        <v>#N/A</v>
      </c>
      <c r="F246" s="743">
        <v>67.071474707561393</v>
      </c>
    </row>
    <row r="247" spans="1:6">
      <c r="A247" s="95">
        <v>44104</v>
      </c>
      <c r="B247" s="137">
        <f t="shared" si="13"/>
        <v>3</v>
      </c>
      <c r="C247" s="115" t="str">
        <f t="shared" si="14"/>
        <v>Sep2020</v>
      </c>
      <c r="D247" s="115">
        <f t="shared" si="15"/>
        <v>44075</v>
      </c>
      <c r="E247" s="288" t="e">
        <v>#N/A</v>
      </c>
      <c r="F247" s="743">
        <v>65.93349553711505</v>
      </c>
    </row>
    <row r="248" spans="1:6">
      <c r="A248" s="95">
        <v>44135</v>
      </c>
      <c r="B248" s="137">
        <f t="shared" si="13"/>
        <v>4</v>
      </c>
      <c r="C248" s="115" t="str">
        <f t="shared" si="14"/>
        <v>dec2020</v>
      </c>
      <c r="D248" s="115">
        <f t="shared" si="15"/>
        <v>44166</v>
      </c>
      <c r="E248" s="288" t="e">
        <v>#N/A</v>
      </c>
      <c r="F248" s="743">
        <v>67.259398903038203</v>
      </c>
    </row>
    <row r="249" spans="1:6">
      <c r="A249" s="95">
        <v>44165</v>
      </c>
      <c r="B249" s="137">
        <f t="shared" si="13"/>
        <v>4</v>
      </c>
      <c r="C249" s="115" t="str">
        <f t="shared" si="14"/>
        <v>dec2020</v>
      </c>
      <c r="D249" s="115">
        <f t="shared" si="15"/>
        <v>44166</v>
      </c>
      <c r="E249" s="288" t="e">
        <v>#N/A</v>
      </c>
      <c r="F249" s="743">
        <v>67.461895439459539</v>
      </c>
    </row>
    <row r="250" spans="1:6">
      <c r="A250" s="95">
        <v>44196</v>
      </c>
      <c r="B250" s="137">
        <f t="shared" si="13"/>
        <v>4</v>
      </c>
      <c r="C250" s="115" t="str">
        <f t="shared" si="14"/>
        <v>dec2020</v>
      </c>
      <c r="D250" s="115">
        <f t="shared" si="15"/>
        <v>44166</v>
      </c>
      <c r="E250" s="288" t="e">
        <v>#N/A</v>
      </c>
      <c r="F250" s="743">
        <v>64.882112500870079</v>
      </c>
    </row>
    <row r="251" spans="1:6">
      <c r="A251" s="95">
        <v>44227</v>
      </c>
      <c r="B251" s="137">
        <f t="shared" si="13"/>
        <v>1</v>
      </c>
      <c r="C251" s="115" t="str">
        <f t="shared" si="14"/>
        <v>Mar2021</v>
      </c>
      <c r="D251" s="115">
        <f t="shared" si="15"/>
        <v>44256</v>
      </c>
      <c r="E251" s="288" t="e">
        <v>#N/A</v>
      </c>
      <c r="F251" s="743">
        <v>67.465599256201571</v>
      </c>
    </row>
    <row r="252" spans="1:6">
      <c r="A252" s="95">
        <v>44255</v>
      </c>
      <c r="B252" s="137">
        <f t="shared" si="13"/>
        <v>1</v>
      </c>
      <c r="C252" s="115" t="str">
        <f t="shared" si="14"/>
        <v>Mar2021</v>
      </c>
      <c r="D252" s="115">
        <f t="shared" si="15"/>
        <v>44256</v>
      </c>
      <c r="E252" s="288" t="e">
        <v>#N/A</v>
      </c>
      <c r="F252" s="743">
        <v>70.189330150648885</v>
      </c>
    </row>
    <row r="253" spans="1:6">
      <c r="A253" s="95">
        <v>44286</v>
      </c>
      <c r="B253" s="137">
        <f t="shared" si="13"/>
        <v>1</v>
      </c>
      <c r="C253" s="115" t="str">
        <f t="shared" si="14"/>
        <v>Mar2021</v>
      </c>
      <c r="D253" s="115">
        <f t="shared" si="15"/>
        <v>44256</v>
      </c>
      <c r="E253" s="288" t="e">
        <v>#N/A</v>
      </c>
      <c r="F253" s="743">
        <v>69.49600963458596</v>
      </c>
    </row>
    <row r="254" spans="1:6">
      <c r="A254" s="95">
        <v>44316</v>
      </c>
      <c r="B254" s="137">
        <f t="shared" si="13"/>
        <v>2</v>
      </c>
      <c r="C254" s="115" t="str">
        <f t="shared" si="14"/>
        <v>June2021</v>
      </c>
      <c r="D254" s="115">
        <f t="shared" si="15"/>
        <v>44348</v>
      </c>
      <c r="E254" s="288" t="e">
        <v>#N/A</v>
      </c>
      <c r="F254" s="743">
        <v>69.190385159150594</v>
      </c>
    </row>
    <row r="255" spans="1:6">
      <c r="A255" s="95">
        <v>44347</v>
      </c>
      <c r="B255" s="137">
        <f t="shared" si="13"/>
        <v>2</v>
      </c>
      <c r="C255" s="115" t="str">
        <f t="shared" si="14"/>
        <v>June2021</v>
      </c>
      <c r="D255" s="115">
        <f t="shared" si="15"/>
        <v>44348</v>
      </c>
      <c r="E255" s="288" t="e">
        <v>#N/A</v>
      </c>
      <c r="F255" s="743">
        <v>69.406824161665867</v>
      </c>
    </row>
    <row r="256" spans="1:6">
      <c r="A256" s="95">
        <v>44377</v>
      </c>
      <c r="B256" s="137">
        <f t="shared" si="13"/>
        <v>2</v>
      </c>
      <c r="C256" s="115" t="str">
        <f t="shared" si="14"/>
        <v>June2021</v>
      </c>
      <c r="D256" s="115">
        <f t="shared" si="15"/>
        <v>44348</v>
      </c>
      <c r="E256" s="288" t="e">
        <v>#N/A</v>
      </c>
      <c r="F256" s="743">
        <v>66.60112855698145</v>
      </c>
    </row>
    <row r="257" spans="1:6">
      <c r="A257" s="95">
        <v>44408</v>
      </c>
      <c r="B257" s="137">
        <f t="shared" si="13"/>
        <v>3</v>
      </c>
      <c r="C257" s="115" t="str">
        <f t="shared" si="14"/>
        <v>Sep2021</v>
      </c>
      <c r="D257" s="115">
        <f t="shared" si="15"/>
        <v>44440</v>
      </c>
      <c r="E257" s="288" t="e">
        <v>#N/A</v>
      </c>
      <c r="F257" s="743">
        <v>65.229476227552411</v>
      </c>
    </row>
    <row r="258" spans="1:6">
      <c r="A258" s="95">
        <v>44439</v>
      </c>
      <c r="B258" s="137">
        <f t="shared" si="13"/>
        <v>3</v>
      </c>
      <c r="C258" s="115" t="str">
        <f t="shared" si="14"/>
        <v>Sep2021</v>
      </c>
      <c r="D258" s="115">
        <f t="shared" si="15"/>
        <v>44440</v>
      </c>
      <c r="E258" s="288" t="e">
        <v>#N/A</v>
      </c>
      <c r="F258" s="743">
        <v>67.199485816643246</v>
      </c>
    </row>
    <row r="259" spans="1:6">
      <c r="A259" s="95">
        <v>44469</v>
      </c>
      <c r="B259" s="137">
        <f t="shared" si="13"/>
        <v>3</v>
      </c>
      <c r="C259" s="115" t="str">
        <f t="shared" si="14"/>
        <v>Sep2021</v>
      </c>
      <c r="D259" s="115">
        <f t="shared" si="15"/>
        <v>44440</v>
      </c>
      <c r="E259" s="288" t="e">
        <v>#N/A</v>
      </c>
      <c r="F259" s="743">
        <v>66.071640814106061</v>
      </c>
    </row>
    <row r="260" spans="1:6">
      <c r="A260" s="95">
        <v>44500</v>
      </c>
      <c r="B260" s="137">
        <f t="shared" si="13"/>
        <v>4</v>
      </c>
      <c r="C260" s="115" t="str">
        <f t="shared" si="14"/>
        <v>dec2021</v>
      </c>
      <c r="D260" s="115">
        <f t="shared" si="15"/>
        <v>44531</v>
      </c>
      <c r="E260" s="288" t="e">
        <v>#N/A</v>
      </c>
      <c r="F260" s="743">
        <v>67.310820268401869</v>
      </c>
    </row>
    <row r="261" spans="1:6">
      <c r="A261" s="95">
        <v>44530</v>
      </c>
      <c r="B261" s="137">
        <f t="shared" ref="B261:B304" si="16">MONTH(MONTH(A261)&amp;0)</f>
        <v>4</v>
      </c>
      <c r="C261" s="115" t="str">
        <f t="shared" ref="C261:C304" si="17">IF(B261=4,"dec",IF(B261=1,"Mar", IF(B261=2,"June",IF(B261=3,"Sep",""))))&amp;YEAR(A261)</f>
        <v>dec2021</v>
      </c>
      <c r="D261" s="115">
        <f t="shared" ref="D261:D304" si="18">DATEVALUE(C261)</f>
        <v>44531</v>
      </c>
      <c r="E261" s="288" t="e">
        <v>#N/A</v>
      </c>
      <c r="F261" s="743">
        <v>67.369809034793562</v>
      </c>
    </row>
    <row r="262" spans="1:6">
      <c r="A262" s="95">
        <v>44561</v>
      </c>
      <c r="B262" s="137">
        <f t="shared" si="16"/>
        <v>4</v>
      </c>
      <c r="C262" s="115" t="str">
        <f t="shared" si="17"/>
        <v>dec2021</v>
      </c>
      <c r="D262" s="115">
        <f t="shared" si="18"/>
        <v>44531</v>
      </c>
      <c r="E262" s="288" t="e">
        <v>#N/A</v>
      </c>
      <c r="F262" s="743">
        <v>64.704759134059671</v>
      </c>
    </row>
    <row r="263" spans="1:6">
      <c r="A263" s="95">
        <v>44592</v>
      </c>
      <c r="B263" s="137">
        <f t="shared" si="16"/>
        <v>1</v>
      </c>
      <c r="C263" s="115" t="str">
        <f t="shared" si="17"/>
        <v>Mar2022</v>
      </c>
      <c r="D263" s="115">
        <f t="shared" si="18"/>
        <v>44621</v>
      </c>
      <c r="E263" s="288" t="e">
        <v>#N/A</v>
      </c>
      <c r="F263" s="743">
        <v>67.292513181401333</v>
      </c>
    </row>
    <row r="264" spans="1:6">
      <c r="A264" s="95">
        <v>44620</v>
      </c>
      <c r="B264" s="137">
        <f t="shared" si="16"/>
        <v>1</v>
      </c>
      <c r="C264" s="115" t="str">
        <f t="shared" si="17"/>
        <v>Mar2022</v>
      </c>
      <c r="D264" s="115">
        <f t="shared" si="18"/>
        <v>44621</v>
      </c>
      <c r="E264" s="288" t="e">
        <v>#N/A</v>
      </c>
      <c r="F264" s="743">
        <v>70.158167446521418</v>
      </c>
    </row>
    <row r="265" spans="1:6">
      <c r="A265" s="95">
        <v>44651</v>
      </c>
      <c r="B265" s="137">
        <f t="shared" si="16"/>
        <v>1</v>
      </c>
      <c r="C265" s="115" t="str">
        <f t="shared" si="17"/>
        <v>Mar2022</v>
      </c>
      <c r="D265" s="115">
        <f t="shared" si="18"/>
        <v>44621</v>
      </c>
      <c r="E265" s="288" t="e">
        <v>#N/A</v>
      </c>
      <c r="F265" s="743">
        <v>69.58738454024855</v>
      </c>
    </row>
    <row r="266" spans="1:6">
      <c r="A266" s="95">
        <v>44681</v>
      </c>
      <c r="B266" s="137">
        <f t="shared" si="16"/>
        <v>2</v>
      </c>
      <c r="C266" s="115" t="str">
        <f t="shared" si="17"/>
        <v>June2022</v>
      </c>
      <c r="D266" s="115">
        <f t="shared" si="18"/>
        <v>44713</v>
      </c>
      <c r="E266" s="288" t="e">
        <v>#N/A</v>
      </c>
      <c r="F266" s="743">
        <v>69.357923249120958</v>
      </c>
    </row>
    <row r="267" spans="1:6">
      <c r="A267" s="95">
        <v>44712</v>
      </c>
      <c r="B267" s="137">
        <f t="shared" si="16"/>
        <v>2</v>
      </c>
      <c r="C267" s="115" t="str">
        <f t="shared" si="17"/>
        <v>June2022</v>
      </c>
      <c r="D267" s="115">
        <f t="shared" si="18"/>
        <v>44713</v>
      </c>
      <c r="E267" s="288" t="e">
        <v>#N/A</v>
      </c>
      <c r="F267" s="743">
        <v>69.509907513004407</v>
      </c>
    </row>
    <row r="268" spans="1:6">
      <c r="A268" s="95">
        <v>44742</v>
      </c>
      <c r="B268" s="137">
        <f t="shared" si="16"/>
        <v>2</v>
      </c>
      <c r="C268" s="115" t="str">
        <f t="shared" si="17"/>
        <v>June2022</v>
      </c>
      <c r="D268" s="115">
        <f t="shared" si="18"/>
        <v>44713</v>
      </c>
      <c r="E268" s="288" t="e">
        <v>#N/A</v>
      </c>
      <c r="F268" s="743">
        <v>66.603792390027991</v>
      </c>
    </row>
    <row r="269" spans="1:6">
      <c r="A269" s="95">
        <v>44773</v>
      </c>
      <c r="B269" s="137">
        <f t="shared" si="16"/>
        <v>3</v>
      </c>
      <c r="C269" s="115" t="str">
        <f t="shared" si="17"/>
        <v>Sep2022</v>
      </c>
      <c r="D269" s="115">
        <f t="shared" si="18"/>
        <v>44805</v>
      </c>
      <c r="E269" s="288" t="e">
        <v>#N/A</v>
      </c>
      <c r="F269" s="743">
        <v>65.124649790239459</v>
      </c>
    </row>
    <row r="270" spans="1:6">
      <c r="A270" s="95">
        <v>44804</v>
      </c>
      <c r="B270" s="137">
        <f t="shared" si="16"/>
        <v>3</v>
      </c>
      <c r="C270" s="115" t="str">
        <f t="shared" si="17"/>
        <v>Sep2022</v>
      </c>
      <c r="D270" s="115">
        <f t="shared" si="18"/>
        <v>44805</v>
      </c>
      <c r="E270" s="288" t="e">
        <v>#N/A</v>
      </c>
      <c r="F270" s="743">
        <v>67.085756434064876</v>
      </c>
    </row>
    <row r="271" spans="1:6">
      <c r="A271" s="95">
        <v>44834</v>
      </c>
      <c r="B271" s="137">
        <f t="shared" si="16"/>
        <v>3</v>
      </c>
      <c r="C271" s="115" t="str">
        <f t="shared" si="17"/>
        <v>Sep2022</v>
      </c>
      <c r="D271" s="115">
        <f t="shared" si="18"/>
        <v>44805</v>
      </c>
      <c r="E271" s="288" t="e">
        <v>#N/A</v>
      </c>
      <c r="F271" s="743">
        <v>65.937995373088143</v>
      </c>
    </row>
    <row r="272" spans="1:6">
      <c r="A272" s="95">
        <v>44865</v>
      </c>
      <c r="B272" s="137">
        <f t="shared" si="16"/>
        <v>4</v>
      </c>
      <c r="C272" s="115" t="str">
        <f t="shared" si="17"/>
        <v>dec2022</v>
      </c>
      <c r="D272" s="115">
        <f t="shared" si="18"/>
        <v>44896</v>
      </c>
      <c r="E272" s="288" t="e">
        <v>#N/A</v>
      </c>
      <c r="F272" s="743">
        <v>67.262927290739583</v>
      </c>
    </row>
    <row r="273" spans="1:6">
      <c r="A273" s="95">
        <v>44895</v>
      </c>
      <c r="B273" s="137">
        <f t="shared" si="16"/>
        <v>4</v>
      </c>
      <c r="C273" s="115" t="str">
        <f t="shared" si="17"/>
        <v>dec2022</v>
      </c>
      <c r="D273" s="115">
        <f t="shared" si="18"/>
        <v>44896</v>
      </c>
      <c r="E273" s="288" t="e">
        <v>#N/A</v>
      </c>
      <c r="F273" s="743">
        <v>67.418153153017968</v>
      </c>
    </row>
    <row r="274" spans="1:6">
      <c r="A274" s="95">
        <v>44926</v>
      </c>
      <c r="B274" s="137">
        <f t="shared" si="16"/>
        <v>4</v>
      </c>
      <c r="C274" s="115" t="str">
        <f t="shared" si="17"/>
        <v>dec2022</v>
      </c>
      <c r="D274" s="115">
        <f t="shared" si="18"/>
        <v>44896</v>
      </c>
      <c r="E274" s="288" t="e">
        <v>#N/A</v>
      </c>
      <c r="F274" s="743">
        <v>64.834742011840419</v>
      </c>
    </row>
    <row r="275" spans="1:6">
      <c r="A275" s="95">
        <v>44957</v>
      </c>
      <c r="B275" s="137">
        <f t="shared" si="16"/>
        <v>1</v>
      </c>
      <c r="C275" s="115" t="str">
        <f t="shared" si="17"/>
        <v>Mar2023</v>
      </c>
      <c r="D275" s="115">
        <f t="shared" si="18"/>
        <v>44986</v>
      </c>
      <c r="E275" s="288" t="e">
        <v>#N/A</v>
      </c>
      <c r="F275" s="743">
        <v>67.406801161436107</v>
      </c>
    </row>
    <row r="276" spans="1:6">
      <c r="A276" s="95">
        <v>44985</v>
      </c>
      <c r="B276" s="137">
        <f t="shared" si="16"/>
        <v>1</v>
      </c>
      <c r="C276" s="115" t="str">
        <f t="shared" si="17"/>
        <v>Mar2023</v>
      </c>
      <c r="D276" s="115">
        <f t="shared" si="18"/>
        <v>44986</v>
      </c>
      <c r="E276" s="288" t="e">
        <v>#N/A</v>
      </c>
      <c r="F276" s="743">
        <v>70.189377783487302</v>
      </c>
    </row>
    <row r="277" spans="1:6">
      <c r="A277" s="95">
        <v>45016</v>
      </c>
      <c r="B277" s="137">
        <f t="shared" si="16"/>
        <v>1</v>
      </c>
      <c r="C277" s="115" t="str">
        <f t="shared" si="17"/>
        <v>Mar2023</v>
      </c>
      <c r="D277" s="115">
        <f t="shared" si="18"/>
        <v>44986</v>
      </c>
      <c r="E277" s="288" t="e">
        <v>#N/A</v>
      </c>
      <c r="F277" s="743">
        <v>69.512013451342995</v>
      </c>
    </row>
    <row r="278" spans="1:6">
      <c r="A278" s="95">
        <v>45046</v>
      </c>
      <c r="B278" s="137">
        <f t="shared" si="16"/>
        <v>2</v>
      </c>
      <c r="C278" s="115" t="str">
        <f t="shared" si="17"/>
        <v>June2023</v>
      </c>
      <c r="D278" s="115">
        <f t="shared" si="18"/>
        <v>45078</v>
      </c>
      <c r="E278" s="288" t="e">
        <v>#N/A</v>
      </c>
      <c r="F278" s="743">
        <v>69.223848476203017</v>
      </c>
    </row>
    <row r="279" spans="1:6">
      <c r="A279" s="95">
        <v>45077</v>
      </c>
      <c r="B279" s="137">
        <f t="shared" si="16"/>
        <v>2</v>
      </c>
      <c r="C279" s="115" t="str">
        <f t="shared" si="17"/>
        <v>June2023</v>
      </c>
      <c r="D279" s="115">
        <f t="shared" si="18"/>
        <v>45078</v>
      </c>
      <c r="E279" s="288" t="e">
        <v>#N/A</v>
      </c>
      <c r="F279" s="743">
        <v>69.402231953925792</v>
      </c>
    </row>
    <row r="280" spans="1:6">
      <c r="A280" s="95">
        <v>45107</v>
      </c>
      <c r="B280" s="137">
        <f t="shared" si="16"/>
        <v>2</v>
      </c>
      <c r="C280" s="115" t="str">
        <f t="shared" si="17"/>
        <v>June2023</v>
      </c>
      <c r="D280" s="115">
        <f t="shared" si="18"/>
        <v>45078</v>
      </c>
      <c r="E280" s="288" t="e">
        <v>#N/A</v>
      </c>
      <c r="F280" s="743">
        <v>66.575263180178951</v>
      </c>
    </row>
    <row r="281" spans="1:6">
      <c r="A281" s="95">
        <v>45138</v>
      </c>
      <c r="B281" s="137">
        <f t="shared" si="16"/>
        <v>3</v>
      </c>
      <c r="C281" s="115" t="str">
        <f t="shared" si="17"/>
        <v>Sep2023</v>
      </c>
      <c r="D281" s="115">
        <f t="shared" si="18"/>
        <v>45170</v>
      </c>
      <c r="E281" s="288" t="e">
        <v>#N/A</v>
      </c>
      <c r="F281" s="743">
        <v>65.18613992871515</v>
      </c>
    </row>
    <row r="282" spans="1:6">
      <c r="A282" s="95">
        <v>45169</v>
      </c>
      <c r="B282" s="137">
        <f t="shared" si="16"/>
        <v>3</v>
      </c>
      <c r="C282" s="115" t="str">
        <f t="shared" si="17"/>
        <v>Sep2023</v>
      </c>
      <c r="D282" s="115">
        <f t="shared" si="18"/>
        <v>45170</v>
      </c>
      <c r="E282" s="288" t="e">
        <v>#N/A</v>
      </c>
      <c r="F282" s="743">
        <v>67.171005610010553</v>
      </c>
    </row>
    <row r="283" spans="1:6">
      <c r="A283" s="95">
        <v>45199</v>
      </c>
      <c r="B283" s="137">
        <f t="shared" si="16"/>
        <v>3</v>
      </c>
      <c r="C283" s="115" t="str">
        <f t="shared" si="17"/>
        <v>Sep2023</v>
      </c>
      <c r="D283" s="115">
        <f t="shared" si="18"/>
        <v>45170</v>
      </c>
      <c r="E283" s="288" t="e">
        <v>#N/A</v>
      </c>
      <c r="F283" s="743">
        <v>66.041916624233664</v>
      </c>
    </row>
    <row r="284" spans="1:6">
      <c r="A284" s="95">
        <v>45230</v>
      </c>
      <c r="B284" s="137">
        <f t="shared" si="16"/>
        <v>4</v>
      </c>
      <c r="C284" s="115" t="str">
        <f t="shared" si="17"/>
        <v>dec2023</v>
      </c>
      <c r="D284" s="115">
        <f t="shared" si="18"/>
        <v>45261</v>
      </c>
      <c r="E284" s="288" t="e">
        <v>#N/A</v>
      </c>
      <c r="F284" s="743">
        <v>67.29161643752623</v>
      </c>
    </row>
    <row r="285" spans="1:6">
      <c r="A285" s="95">
        <v>45260</v>
      </c>
      <c r="B285" s="137">
        <f t="shared" si="16"/>
        <v>4</v>
      </c>
      <c r="C285" s="115" t="str">
        <f t="shared" si="17"/>
        <v>dec2023</v>
      </c>
      <c r="D285" s="115">
        <f t="shared" si="18"/>
        <v>45261</v>
      </c>
      <c r="E285" s="288" t="e">
        <v>#N/A</v>
      </c>
      <c r="F285" s="743">
        <v>67.373904625969217</v>
      </c>
    </row>
    <row r="286" spans="1:6">
      <c r="A286" s="95">
        <v>45291</v>
      </c>
      <c r="B286" s="137">
        <f t="shared" si="16"/>
        <v>4</v>
      </c>
      <c r="C286" s="115" t="str">
        <f t="shared" si="17"/>
        <v>dec2023</v>
      </c>
      <c r="D286" s="115">
        <f t="shared" si="18"/>
        <v>45261</v>
      </c>
      <c r="E286" s="288" t="e">
        <v>#N/A</v>
      </c>
      <c r="F286" s="743">
        <v>64.721711345600553</v>
      </c>
    </row>
    <row r="287" spans="1:6">
      <c r="A287" s="95">
        <v>45322</v>
      </c>
      <c r="B287" s="137">
        <f t="shared" si="16"/>
        <v>1</v>
      </c>
      <c r="C287" s="115" t="str">
        <f t="shared" si="17"/>
        <v>Mar2024</v>
      </c>
      <c r="D287" s="115">
        <f t="shared" si="18"/>
        <v>45352</v>
      </c>
      <c r="E287" s="288" t="e">
        <v>#N/A</v>
      </c>
      <c r="F287" s="743">
        <v>67.309936498492092</v>
      </c>
    </row>
    <row r="288" spans="1:6">
      <c r="A288" s="95">
        <v>45351</v>
      </c>
      <c r="B288" s="137">
        <f t="shared" si="16"/>
        <v>1</v>
      </c>
      <c r="C288" s="115" t="str">
        <f t="shared" si="17"/>
        <v>Mar2024</v>
      </c>
      <c r="D288" s="115">
        <f t="shared" si="18"/>
        <v>45352</v>
      </c>
      <c r="E288" s="288" t="e">
        <v>#N/A</v>
      </c>
      <c r="F288" s="743">
        <v>70.144059492417071</v>
      </c>
    </row>
    <row r="289" spans="1:6">
      <c r="A289" s="95">
        <v>45382</v>
      </c>
      <c r="B289" s="137">
        <f t="shared" si="16"/>
        <v>1</v>
      </c>
      <c r="C289" s="115" t="str">
        <f t="shared" si="17"/>
        <v>Mar2024</v>
      </c>
      <c r="D289" s="115">
        <f t="shared" si="18"/>
        <v>45352</v>
      </c>
      <c r="E289" s="288" t="e">
        <v>#N/A</v>
      </c>
      <c r="F289" s="743">
        <v>69.558614926651373</v>
      </c>
    </row>
    <row r="290" spans="1:6">
      <c r="A290" s="95">
        <v>45412</v>
      </c>
      <c r="B290" s="137">
        <f t="shared" si="16"/>
        <v>2</v>
      </c>
      <c r="C290" s="115" t="str">
        <f t="shared" si="17"/>
        <v>June2024</v>
      </c>
      <c r="D290" s="115">
        <f t="shared" si="18"/>
        <v>45444</v>
      </c>
      <c r="E290" s="288" t="e">
        <v>#N/A</v>
      </c>
      <c r="F290" s="743">
        <v>69.315014543437385</v>
      </c>
    </row>
    <row r="291" spans="1:6">
      <c r="A291" s="95">
        <v>45443</v>
      </c>
      <c r="B291" s="137">
        <f t="shared" si="16"/>
        <v>2</v>
      </c>
      <c r="C291" s="115" t="str">
        <f t="shared" si="17"/>
        <v>June2024</v>
      </c>
      <c r="D291" s="115">
        <f t="shared" si="18"/>
        <v>45444</v>
      </c>
      <c r="E291" s="288" t="e">
        <v>#N/A</v>
      </c>
      <c r="F291" s="743">
        <v>69.489134270369078</v>
      </c>
    </row>
    <row r="292" spans="1:6">
      <c r="A292" s="95">
        <v>45473</v>
      </c>
      <c r="B292" s="137">
        <f t="shared" si="16"/>
        <v>2</v>
      </c>
      <c r="C292" s="115" t="str">
        <f t="shared" si="17"/>
        <v>June2024</v>
      </c>
      <c r="D292" s="115">
        <f t="shared" si="18"/>
        <v>45444</v>
      </c>
      <c r="E292" s="288" t="e">
        <v>#N/A</v>
      </c>
      <c r="F292" s="743">
        <v>66.597330053855501</v>
      </c>
    </row>
    <row r="293" spans="1:6">
      <c r="A293" s="95">
        <v>45504</v>
      </c>
      <c r="B293" s="137">
        <f t="shared" si="16"/>
        <v>3</v>
      </c>
      <c r="C293" s="115" t="str">
        <f t="shared" si="17"/>
        <v>Sep2024</v>
      </c>
      <c r="D293" s="115">
        <f t="shared" si="18"/>
        <v>45536</v>
      </c>
      <c r="E293" s="288" t="e">
        <v>#N/A</v>
      </c>
      <c r="F293" s="743">
        <v>65.13704094702851</v>
      </c>
    </row>
    <row r="294" spans="1:6">
      <c r="A294" s="95">
        <v>45535</v>
      </c>
      <c r="B294" s="137">
        <f t="shared" si="16"/>
        <v>3</v>
      </c>
      <c r="C294" s="115" t="str">
        <f t="shared" si="17"/>
        <v>Sep2024</v>
      </c>
      <c r="D294" s="115">
        <f t="shared" si="18"/>
        <v>45536</v>
      </c>
      <c r="E294" s="288" t="e">
        <v>#N/A</v>
      </c>
      <c r="F294" s="743">
        <v>67.091203204303184</v>
      </c>
    </row>
    <row r="295" spans="1:6">
      <c r="A295" s="95">
        <v>45565</v>
      </c>
      <c r="B295" s="137">
        <f t="shared" si="16"/>
        <v>3</v>
      </c>
      <c r="C295" s="115" t="str">
        <f t="shared" si="17"/>
        <v>Sep2024</v>
      </c>
      <c r="D295" s="115">
        <f t="shared" si="18"/>
        <v>45536</v>
      </c>
      <c r="E295" s="288" t="e">
        <v>#N/A</v>
      </c>
      <c r="F295" s="743">
        <v>65.951962985763274</v>
      </c>
    </row>
    <row r="296" spans="1:6">
      <c r="A296" s="95">
        <v>45596</v>
      </c>
      <c r="B296" s="137">
        <f t="shared" si="16"/>
        <v>4</v>
      </c>
      <c r="C296" s="115" t="str">
        <f t="shared" si="17"/>
        <v>dec2024</v>
      </c>
      <c r="D296" s="115">
        <f t="shared" si="18"/>
        <v>45627</v>
      </c>
      <c r="E296" s="288" t="e">
        <v>#N/A</v>
      </c>
      <c r="F296" s="743">
        <v>67.256929001353868</v>
      </c>
    </row>
    <row r="297" spans="1:6">
      <c r="A297" s="95">
        <v>45626</v>
      </c>
      <c r="B297" s="137">
        <f t="shared" si="16"/>
        <v>4</v>
      </c>
      <c r="C297" s="115" t="str">
        <f t="shared" si="17"/>
        <v>dec2024</v>
      </c>
      <c r="D297" s="115">
        <f t="shared" si="18"/>
        <v>45627</v>
      </c>
      <c r="E297" s="288" t="e">
        <v>#N/A</v>
      </c>
      <c r="F297" s="743">
        <v>67.398440108865032</v>
      </c>
    </row>
    <row r="298" spans="1:6">
      <c r="A298" s="95">
        <v>45657</v>
      </c>
      <c r="B298" s="137">
        <f t="shared" si="16"/>
        <v>4</v>
      </c>
      <c r="C298" s="115" t="str">
        <f t="shared" si="17"/>
        <v>dec2024</v>
      </c>
      <c r="D298" s="115">
        <f t="shared" si="18"/>
        <v>45627</v>
      </c>
      <c r="E298" s="288" t="e">
        <v>#N/A</v>
      </c>
      <c r="F298" s="743">
        <v>64.801208342425085</v>
      </c>
    </row>
    <row r="299" spans="1:6">
      <c r="A299" s="95">
        <v>45688</v>
      </c>
      <c r="B299" s="137">
        <f t="shared" si="16"/>
        <v>1</v>
      </c>
      <c r="C299" s="115" t="str">
        <f t="shared" si="17"/>
        <v>Mar2025</v>
      </c>
      <c r="D299" s="115">
        <f t="shared" si="18"/>
        <v>45717</v>
      </c>
      <c r="E299" s="288" t="e">
        <v>#N/A</v>
      </c>
      <c r="F299" s="743">
        <v>67.378377142785581</v>
      </c>
    </row>
    <row r="300" spans="1:6">
      <c r="A300" s="95">
        <v>45716</v>
      </c>
      <c r="B300" s="137">
        <f t="shared" si="16"/>
        <v>1</v>
      </c>
      <c r="C300" s="115" t="str">
        <f t="shared" si="17"/>
        <v>Mar2025</v>
      </c>
      <c r="D300" s="115">
        <f t="shared" si="18"/>
        <v>45717</v>
      </c>
      <c r="E300" s="288" t="e">
        <v>#N/A</v>
      </c>
      <c r="F300" s="743">
        <v>70.17687976944471</v>
      </c>
    </row>
    <row r="301" spans="1:6">
      <c r="A301" s="95">
        <v>45747</v>
      </c>
      <c r="B301" s="137">
        <f t="shared" si="16"/>
        <v>1</v>
      </c>
      <c r="C301" s="115" t="str">
        <f t="shared" si="17"/>
        <v>Mar2025</v>
      </c>
      <c r="D301" s="115">
        <f t="shared" si="18"/>
        <v>45717</v>
      </c>
      <c r="E301" s="288" t="e">
        <v>#N/A</v>
      </c>
      <c r="F301" s="743">
        <v>69.515903077533835</v>
      </c>
    </row>
    <row r="302" spans="1:6">
      <c r="A302" s="95">
        <v>45777</v>
      </c>
      <c r="B302" s="137">
        <f t="shared" si="16"/>
        <v>2</v>
      </c>
      <c r="C302" s="115" t="str">
        <f t="shared" si="17"/>
        <v>June2025</v>
      </c>
      <c r="D302" s="115">
        <f t="shared" si="18"/>
        <v>45809</v>
      </c>
      <c r="E302" s="288" t="e">
        <v>#N/A</v>
      </c>
      <c r="F302" s="743">
        <v>69.238003004790599</v>
      </c>
    </row>
    <row r="303" spans="1:6">
      <c r="A303" s="95">
        <v>45808</v>
      </c>
      <c r="B303" s="137">
        <f t="shared" si="16"/>
        <v>2</v>
      </c>
      <c r="C303" s="115" t="str">
        <f t="shared" si="17"/>
        <v>June2025</v>
      </c>
      <c r="D303" s="115">
        <f t="shared" si="18"/>
        <v>45809</v>
      </c>
      <c r="E303" s="288" t="e">
        <v>#N/A</v>
      </c>
      <c r="F303" s="743">
        <v>69.407192316941149</v>
      </c>
    </row>
    <row r="304" spans="1:6">
      <c r="A304" s="95">
        <v>45838</v>
      </c>
      <c r="B304" s="137">
        <f t="shared" si="16"/>
        <v>2</v>
      </c>
      <c r="C304" s="115" t="str">
        <f t="shared" si="17"/>
        <v>June2025</v>
      </c>
      <c r="D304" s="160">
        <f t="shared" si="18"/>
        <v>45809</v>
      </c>
      <c r="E304" s="742" t="e">
        <v>#N/A</v>
      </c>
      <c r="F304" s="743">
        <v>66.569279256621513</v>
      </c>
    </row>
    <row r="305" spans="1:6">
      <c r="A305" s="160">
        <v>45839</v>
      </c>
      <c r="B305" s="137">
        <f t="shared" ref="B305:B316" si="19">MONTH(MONTH(A305)&amp;0)</f>
        <v>3</v>
      </c>
      <c r="C305" s="115" t="str">
        <f t="shared" ref="C305:C316" si="20">IF(B305=4,"dec",IF(B305=1,"Mar", IF(B305=2,"June",IF(B305=3,"Sep",""))))&amp;YEAR(A305)</f>
        <v>Sep2025</v>
      </c>
      <c r="D305" s="160">
        <f t="shared" ref="D305:D316" si="21">DATEVALUE(C305)</f>
        <v>45901</v>
      </c>
      <c r="E305" s="742" t="e">
        <v>#N/A</v>
      </c>
      <c r="F305" s="743">
        <v>65.161701233150538</v>
      </c>
    </row>
    <row r="306" spans="1:6">
      <c r="A306" s="160">
        <v>45870</v>
      </c>
      <c r="B306" s="137">
        <f t="shared" si="19"/>
        <v>3</v>
      </c>
      <c r="C306" s="115" t="str">
        <f t="shared" si="20"/>
        <v>Sep2025</v>
      </c>
      <c r="D306" s="160">
        <f t="shared" si="21"/>
        <v>45901</v>
      </c>
      <c r="E306" s="742" t="e">
        <v>#N/A</v>
      </c>
      <c r="F306" s="743">
        <v>67.14984505562721</v>
      </c>
    </row>
    <row r="307" spans="1:6">
      <c r="A307" s="160">
        <v>45901</v>
      </c>
      <c r="B307" s="137">
        <f t="shared" si="19"/>
        <v>3</v>
      </c>
      <c r="C307" s="115" t="str">
        <f t="shared" si="20"/>
        <v>Sep2025</v>
      </c>
      <c r="D307" s="160">
        <f t="shared" si="21"/>
        <v>45901</v>
      </c>
      <c r="E307" s="742" t="e">
        <v>#N/A</v>
      </c>
      <c r="F307" s="743">
        <v>66.016268813015273</v>
      </c>
    </row>
    <row r="308" spans="1:6">
      <c r="A308" s="160">
        <v>45931</v>
      </c>
      <c r="B308" s="137">
        <f t="shared" si="19"/>
        <v>4</v>
      </c>
      <c r="C308" s="115" t="str">
        <f t="shared" si="20"/>
        <v>dec2025</v>
      </c>
      <c r="D308" s="160">
        <f t="shared" si="21"/>
        <v>45992</v>
      </c>
      <c r="E308" s="742" t="e">
        <v>#N/A</v>
      </c>
      <c r="F308" s="743">
        <v>67.27873979707779</v>
      </c>
    </row>
    <row r="309" spans="1:6">
      <c r="A309" s="160">
        <v>45962</v>
      </c>
      <c r="B309" s="137">
        <f t="shared" si="19"/>
        <v>4</v>
      </c>
      <c r="C309" s="115" t="str">
        <f t="shared" si="20"/>
        <v>dec2025</v>
      </c>
      <c r="D309" s="160">
        <f t="shared" si="21"/>
        <v>45992</v>
      </c>
      <c r="E309" s="742" t="e">
        <v>#N/A</v>
      </c>
      <c r="F309" s="743">
        <v>67.368580187089648</v>
      </c>
    </row>
    <row r="310" spans="1:6">
      <c r="A310" s="160">
        <v>45992</v>
      </c>
      <c r="B310" s="137">
        <f t="shared" si="19"/>
        <v>4</v>
      </c>
      <c r="C310" s="115" t="str">
        <f t="shared" si="20"/>
        <v>dec2025</v>
      </c>
      <c r="D310" s="160">
        <f t="shared" si="21"/>
        <v>45992</v>
      </c>
      <c r="E310" s="742" t="e">
        <v>#N/A</v>
      </c>
      <c r="F310" s="743">
        <v>64.730342424474827</v>
      </c>
    </row>
    <row r="311" spans="1:6">
      <c r="A311" s="160">
        <v>46033</v>
      </c>
      <c r="B311" s="137">
        <f t="shared" si="19"/>
        <v>1</v>
      </c>
      <c r="C311" s="115" t="str">
        <f t="shared" si="20"/>
        <v>Mar2026</v>
      </c>
      <c r="D311" s="160">
        <f t="shared" si="21"/>
        <v>46082</v>
      </c>
      <c r="E311" s="742" t="e">
        <v>#N/A</v>
      </c>
      <c r="F311" s="743">
        <v>67.312272265931483</v>
      </c>
    </row>
    <row r="312" spans="1:6">
      <c r="A312" s="160">
        <v>46054</v>
      </c>
      <c r="B312" s="137">
        <f t="shared" si="19"/>
        <v>1</v>
      </c>
      <c r="C312" s="115" t="str">
        <f t="shared" si="20"/>
        <v>Mar2026</v>
      </c>
      <c r="D312" s="160">
        <f t="shared" si="21"/>
        <v>46082</v>
      </c>
      <c r="E312" s="742" t="e">
        <v>#N/A</v>
      </c>
      <c r="F312" s="743">
        <v>70.137837749491595</v>
      </c>
    </row>
    <row r="313" spans="1:6">
      <c r="A313" s="160">
        <v>46082</v>
      </c>
      <c r="B313" s="137">
        <f t="shared" si="19"/>
        <v>1</v>
      </c>
      <c r="C313" s="115" t="str">
        <f t="shared" si="20"/>
        <v>Mar2026</v>
      </c>
      <c r="D313" s="160">
        <f t="shared" si="21"/>
        <v>46082</v>
      </c>
      <c r="E313" s="742" t="e">
        <v>#N/A</v>
      </c>
      <c r="F313" s="743">
        <v>69.536494899803159</v>
      </c>
    </row>
    <row r="314" spans="1:6">
      <c r="A314" s="160">
        <v>46113</v>
      </c>
      <c r="B314" s="137">
        <f t="shared" si="19"/>
        <v>2</v>
      </c>
      <c r="C314" s="115" t="str">
        <f t="shared" si="20"/>
        <v>June2026</v>
      </c>
      <c r="D314" s="160">
        <f t="shared" si="21"/>
        <v>46174</v>
      </c>
      <c r="E314" s="742" t="e">
        <v>#N/A</v>
      </c>
      <c r="F314" s="743">
        <v>69.287267890833789</v>
      </c>
    </row>
    <row r="315" spans="1:6">
      <c r="A315" s="160">
        <v>46153</v>
      </c>
      <c r="B315" s="137">
        <f t="shared" si="19"/>
        <v>2</v>
      </c>
      <c r="C315" s="115" t="str">
        <f t="shared" si="20"/>
        <v>June2026</v>
      </c>
      <c r="D315" s="160">
        <f t="shared" si="21"/>
        <v>46174</v>
      </c>
      <c r="E315" s="742" t="e">
        <v>#N/A</v>
      </c>
      <c r="F315" s="743">
        <v>69.464531031262396</v>
      </c>
    </row>
    <row r="316" spans="1:6" ht="13.5" thickBot="1">
      <c r="A316" s="161">
        <v>46174</v>
      </c>
      <c r="B316" s="138">
        <f t="shared" si="19"/>
        <v>2</v>
      </c>
      <c r="C316" s="116" t="str">
        <f t="shared" si="20"/>
        <v>June2026</v>
      </c>
      <c r="D316" s="161">
        <f t="shared" si="21"/>
        <v>46174</v>
      </c>
      <c r="E316" s="291" t="e">
        <v>#N/A</v>
      </c>
      <c r="F316" s="744">
        <v>66.584340751033054</v>
      </c>
    </row>
  </sheetData>
  <conditionalFormatting sqref="E1:J1048576">
    <cfRule type="containsErrors" dxfId="2" priority="3">
      <formula>ISERROR(E1)</formula>
    </cfRule>
  </conditionalFormatting>
  <conditionalFormatting sqref="E191:E202">
    <cfRule type="containsErrors" dxfId="1" priority="2">
      <formula>ISERROR(E191)</formula>
    </cfRule>
  </conditionalFormatting>
  <conditionalFormatting sqref="F197:F316">
    <cfRule type="containsErrors" dxfId="0" priority="1">
      <formula>ISERROR(F197)</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orientation="landscape" r:id="rId1"/>
  <headerFooter>
    <oddFooter>&amp;L&amp;F&amp;CPage &amp;P of &amp;N&amp;R&amp;D</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D1"/>
  <sheetViews>
    <sheetView tabSelected="1" zoomScaleNormal="100" workbookViewId="0">
      <selection activeCell="U28" sqref="U28"/>
    </sheetView>
  </sheetViews>
  <sheetFormatPr defaultRowHeight="12.75"/>
  <cols>
    <col min="1" max="16384" width="9.140625" style="73"/>
  </cols>
  <sheetData>
    <row r="1" spans="1:4" ht="18.75">
      <c r="A1" s="82" t="s">
        <v>152</v>
      </c>
      <c r="D1" s="163" t="s">
        <v>159</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70" fitToHeight="0" orientation="landscape" r:id="rId1"/>
  <headerFooter>
    <oddFooter>&amp;L&amp;F&amp;CPage &amp;P of &amp;N&amp;R&amp;D</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F8"/>
  <sheetViews>
    <sheetView workbookViewId="0">
      <selection activeCell="A4" sqref="A4:F8"/>
    </sheetView>
  </sheetViews>
  <sheetFormatPr defaultRowHeight="12.75"/>
  <cols>
    <col min="1" max="1" width="29.7109375" style="73" customWidth="1"/>
    <col min="2" max="2" width="19.7109375" style="73" customWidth="1"/>
    <col min="3" max="3" width="16.5703125" style="73" customWidth="1"/>
    <col min="4" max="4" width="20.140625" style="73" customWidth="1"/>
    <col min="5" max="5" width="18.85546875" style="73" customWidth="1"/>
    <col min="6" max="6" width="12.85546875" style="73" customWidth="1"/>
    <col min="7" max="16384" width="9.140625" style="73"/>
  </cols>
  <sheetData>
    <row r="1" spans="1:6">
      <c r="A1" s="82" t="s">
        <v>152</v>
      </c>
    </row>
    <row r="4" spans="1:6" ht="18.75">
      <c r="A4" s="27"/>
      <c r="B4" s="757" t="s">
        <v>82</v>
      </c>
      <c r="C4" s="758"/>
      <c r="D4" s="759" t="s">
        <v>85</v>
      </c>
      <c r="E4" s="760"/>
      <c r="F4" s="761"/>
    </row>
    <row r="5" spans="1:6" ht="32.1" customHeight="1">
      <c r="A5" s="299" t="s">
        <v>94</v>
      </c>
      <c r="B5" s="23" t="s">
        <v>95</v>
      </c>
      <c r="C5" s="4" t="s">
        <v>172</v>
      </c>
      <c r="D5" s="23" t="s">
        <v>95</v>
      </c>
      <c r="E5" s="4" t="s">
        <v>173</v>
      </c>
      <c r="F5" s="4" t="s">
        <v>174</v>
      </c>
    </row>
    <row r="6" spans="1:6" s="643" customFormat="1" ht="20.100000000000001" customHeight="1">
      <c r="A6" s="638" t="s">
        <v>96</v>
      </c>
      <c r="B6" s="639">
        <f>ROUND(INDEX( PoliceProceedings!D6:D35,MATCH(About!F33,  PoliceProceedings!B6:B35,0)),-2)</f>
        <v>30500</v>
      </c>
      <c r="C6" s="640">
        <f>PoliceProceedings!D38</f>
        <v>1.7843418986199788E-2</v>
      </c>
      <c r="D6" s="641">
        <f>ROUND(SUM(PoliceProceedings!D32:D35),-2)</f>
        <v>120400</v>
      </c>
      <c r="E6" s="640">
        <f>(SUM(PoliceProceedings!D32:D35)-SUM(PoliceProceedings!D28:D31))/SUM(PoliceProceedings!D28:D31)</f>
        <v>2.9241315645514222E-2</v>
      </c>
      <c r="F6" s="642">
        <f>SUM(PoliceProceedings!D32:D35)/SUM(PoliceProceedings!D7:D10)-1</f>
        <v>-0.32365546100485865</v>
      </c>
    </row>
    <row r="7" spans="1:6" s="649" customFormat="1" ht="20.100000000000001" customHeight="1">
      <c r="A7" s="644" t="s">
        <v>199</v>
      </c>
      <c r="B7" s="645">
        <f>B8-B6</f>
        <v>13300</v>
      </c>
      <c r="C7" s="646">
        <f>PoliceProceedings!E38</f>
        <v>1.3510470614725989E-3</v>
      </c>
      <c r="D7" s="647">
        <f>D8-D6</f>
        <v>56000</v>
      </c>
      <c r="E7" s="646">
        <f>(SUM(PoliceProceedings!E32:E35)-SUM(PoliceProceedings!E28:E31))/SUM(PoliceProceedings!E28:E31)</f>
        <v>3.0168687110244476E-2</v>
      </c>
      <c r="F7" s="648">
        <f>SUM(PoliceProceedings!E32:E35)/SUM(PoliceProceedings!E7:E10)-1</f>
        <v>-0.23926155350884337</v>
      </c>
    </row>
    <row r="8" spans="1:6" s="656" customFormat="1" ht="20.100000000000001" customHeight="1">
      <c r="A8" s="650" t="s">
        <v>63</v>
      </c>
      <c r="B8" s="651">
        <f>ROUND(INDEX( PoliceProceedings!C6:C35,MATCH(About!F33,  PoliceProceedings!B6:B35,0)),-2)</f>
        <v>43800</v>
      </c>
      <c r="C8" s="652">
        <f>PoliceProceedings!C38</f>
        <v>1.2763005780346726E-2</v>
      </c>
      <c r="D8" s="653">
        <f>ROUND(SUM(PoliceProceedings!C32:C35),-2)</f>
        <v>176400</v>
      </c>
      <c r="E8" s="654">
        <f>(SUM(PoliceProceedings!C32:C35)-SUM(PoliceProceedings!C28:C31))/SUM(PoliceProceedings!C28:C31)</f>
        <v>2.9535520241839943E-2</v>
      </c>
      <c r="F8" s="655">
        <f>SUM(PoliceProceedings!C32:C35)/SUM(PoliceProceedings!C7:C10)-1</f>
        <v>-0.29896800702565873</v>
      </c>
    </row>
  </sheetData>
  <mergeCells count="2">
    <mergeCell ref="B4:C4"/>
    <mergeCell ref="D4:F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82" orientation="portrait" r:id="rId1"/>
  <headerFooter>
    <oddFooter>&amp;L&amp;F&amp;CPage &amp;P of &amp;N&amp;R&amp;D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zoomScaleNormal="100" workbookViewId="0"/>
  </sheetViews>
  <sheetFormatPr defaultRowHeight="12.75"/>
  <cols>
    <col min="1" max="1" width="9.5703125" style="73" customWidth="1"/>
    <col min="2" max="16384" width="9.140625" style="73"/>
  </cols>
  <sheetData>
    <row r="1" spans="1:1">
      <c r="A1" s="82" t="s">
        <v>152</v>
      </c>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scale="91" orientation="landscape" r:id="rId1"/>
  <headerFooter>
    <oddFooter>&amp;L&amp;F&amp;CPage &amp;P of &amp;N&amp;R&amp;D</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N82"/>
  <sheetViews>
    <sheetView workbookViewId="0"/>
  </sheetViews>
  <sheetFormatPr defaultRowHeight="12.75"/>
  <cols>
    <col min="1" max="7" width="15.28515625" style="73" customWidth="1"/>
    <col min="8" max="16384" width="9.140625" style="73"/>
  </cols>
  <sheetData>
    <row r="1" spans="1:9">
      <c r="A1" s="82" t="s">
        <v>152</v>
      </c>
    </row>
    <row r="2" spans="1:9">
      <c r="A2" s="82"/>
    </row>
    <row r="3" spans="1:9" ht="13.5" customHeight="1" thickBot="1">
      <c r="A3" s="120" t="s">
        <v>98</v>
      </c>
    </row>
    <row r="4" spans="1:9" s="406" customFormat="1" ht="39" thickBot="1">
      <c r="B4" s="231" t="s">
        <v>8</v>
      </c>
      <c r="C4" s="488" t="s">
        <v>8</v>
      </c>
      <c r="D4" s="488" t="s">
        <v>85</v>
      </c>
      <c r="E4" s="488" t="s">
        <v>208</v>
      </c>
      <c r="F4" s="489" t="s">
        <v>175</v>
      </c>
    </row>
    <row r="5" spans="1:9">
      <c r="B5" s="586">
        <v>39508</v>
      </c>
      <c r="C5" s="486">
        <v>46700</v>
      </c>
      <c r="D5" s="487"/>
      <c r="E5" s="490"/>
      <c r="F5" s="491"/>
      <c r="H5" s="498"/>
    </row>
    <row r="6" spans="1:9">
      <c r="B6" s="587">
        <v>39600</v>
      </c>
      <c r="C6" s="484">
        <v>51080</v>
      </c>
      <c r="D6" s="434"/>
      <c r="E6" s="110"/>
      <c r="F6" s="121"/>
      <c r="H6" s="498"/>
    </row>
    <row r="7" spans="1:9">
      <c r="B7" s="587">
        <v>39692</v>
      </c>
      <c r="C7" s="484">
        <v>50183</v>
      </c>
      <c r="D7" s="434"/>
      <c r="E7" s="110"/>
      <c r="F7" s="121"/>
      <c r="H7" s="498"/>
    </row>
    <row r="8" spans="1:9">
      <c r="B8" s="587">
        <v>39783</v>
      </c>
      <c r="C8" s="484">
        <v>46853</v>
      </c>
      <c r="D8" s="434">
        <f t="shared" ref="D8:D11" si="0">SUM(C5:C8)</f>
        <v>194816</v>
      </c>
      <c r="E8" s="110"/>
      <c r="F8" s="121"/>
      <c r="H8" s="498"/>
    </row>
    <row r="9" spans="1:9">
      <c r="B9" s="587">
        <v>39873</v>
      </c>
      <c r="C9" s="484">
        <v>50012</v>
      </c>
      <c r="D9" s="434">
        <f t="shared" si="0"/>
        <v>198128</v>
      </c>
      <c r="E9" s="122"/>
      <c r="F9" s="123"/>
      <c r="H9" s="498"/>
    </row>
    <row r="10" spans="1:9">
      <c r="B10" s="587">
        <v>39965</v>
      </c>
      <c r="C10" s="484">
        <v>52899</v>
      </c>
      <c r="D10" s="434">
        <f t="shared" si="0"/>
        <v>199947</v>
      </c>
      <c r="E10" s="122"/>
      <c r="F10" s="123"/>
      <c r="H10" s="498"/>
    </row>
    <row r="11" spans="1:9">
      <c r="B11" s="587">
        <v>40057</v>
      </c>
      <c r="C11" s="484">
        <v>53769</v>
      </c>
      <c r="D11" s="434">
        <f t="shared" si="0"/>
        <v>203533</v>
      </c>
      <c r="E11" s="122"/>
      <c r="F11" s="123"/>
      <c r="H11" s="498"/>
    </row>
    <row r="12" spans="1:9">
      <c r="B12" s="587">
        <v>40148</v>
      </c>
      <c r="C12" s="484">
        <v>46724</v>
      </c>
      <c r="D12" s="434">
        <f>SUM(C9:C12)</f>
        <v>203404</v>
      </c>
      <c r="E12" s="122"/>
      <c r="F12" s="123"/>
      <c r="H12" s="498"/>
    </row>
    <row r="13" spans="1:9">
      <c r="B13" s="587">
        <v>40238</v>
      </c>
      <c r="C13" s="484">
        <v>48848</v>
      </c>
      <c r="D13" s="434">
        <f t="shared" ref="D13:D36" si="1">SUM(C10:C13)</f>
        <v>202240</v>
      </c>
      <c r="E13" s="122">
        <f>C13/C$9-1</f>
        <v>-2.327441414060627E-2</v>
      </c>
      <c r="F13" s="124">
        <f t="shared" ref="F13:F36" si="2">D13/D$12-1</f>
        <v>-5.7226013254410013E-3</v>
      </c>
      <c r="H13" s="498"/>
    </row>
    <row r="14" spans="1:9">
      <c r="B14" s="587">
        <v>40330</v>
      </c>
      <c r="C14" s="484">
        <v>47137</v>
      </c>
      <c r="D14" s="434">
        <f t="shared" si="1"/>
        <v>196478</v>
      </c>
      <c r="E14" s="122">
        <f>C14/C$10-1</f>
        <v>-0.10892455433940151</v>
      </c>
      <c r="F14" s="124">
        <f>D14/D$12-1</f>
        <v>-3.4050461151206468E-2</v>
      </c>
      <c r="H14" s="498"/>
      <c r="I14" s="583"/>
    </row>
    <row r="15" spans="1:9">
      <c r="B15" s="587">
        <v>40422</v>
      </c>
      <c r="C15" s="484">
        <v>46904</v>
      </c>
      <c r="D15" s="434">
        <f t="shared" si="1"/>
        <v>189613</v>
      </c>
      <c r="E15" s="122">
        <f>C15/C$11-1</f>
        <v>-0.12767579832245346</v>
      </c>
      <c r="F15" s="124">
        <f>D15/D$12-1</f>
        <v>-6.7801026528485187E-2</v>
      </c>
      <c r="H15" s="498"/>
      <c r="I15" s="86"/>
    </row>
    <row r="16" spans="1:9">
      <c r="B16" s="587">
        <v>40513</v>
      </c>
      <c r="C16" s="484">
        <v>41677</v>
      </c>
      <c r="D16" s="434">
        <f t="shared" si="1"/>
        <v>184566</v>
      </c>
      <c r="E16" s="122">
        <f>C16/C$12-1</f>
        <v>-0.10801729303997942</v>
      </c>
      <c r="F16" s="124">
        <f t="shared" si="2"/>
        <v>-9.2613714577884365E-2</v>
      </c>
      <c r="H16" s="498"/>
      <c r="I16" s="86"/>
    </row>
    <row r="17" spans="2:11">
      <c r="B17" s="587">
        <v>40603</v>
      </c>
      <c r="C17" s="484">
        <v>40632</v>
      </c>
      <c r="D17" s="434">
        <f t="shared" si="1"/>
        <v>176350</v>
      </c>
      <c r="E17" s="122">
        <f>C17/C$9-1</f>
        <v>-0.18755498680316729</v>
      </c>
      <c r="F17" s="124">
        <f t="shared" si="2"/>
        <v>-0.13300623389903832</v>
      </c>
      <c r="H17" s="498"/>
      <c r="I17" s="86"/>
    </row>
    <row r="18" spans="2:11">
      <c r="B18" s="587">
        <v>40695</v>
      </c>
      <c r="C18" s="484">
        <v>41585</v>
      </c>
      <c r="D18" s="434">
        <f t="shared" si="1"/>
        <v>170798</v>
      </c>
      <c r="E18" s="122">
        <f>C18/C$10-1</f>
        <v>-0.21387927938146278</v>
      </c>
      <c r="F18" s="124">
        <f t="shared" si="2"/>
        <v>-0.16030166565062631</v>
      </c>
      <c r="H18" s="498"/>
      <c r="I18" s="86"/>
    </row>
    <row r="19" spans="2:11">
      <c r="B19" s="587">
        <v>40787</v>
      </c>
      <c r="C19" s="484">
        <v>42916</v>
      </c>
      <c r="D19" s="434">
        <f t="shared" si="1"/>
        <v>166810</v>
      </c>
      <c r="E19" s="122">
        <f>C19/C$11-1</f>
        <v>-0.20184492923431718</v>
      </c>
      <c r="F19" s="124">
        <f t="shared" si="2"/>
        <v>-0.17990796641167328</v>
      </c>
      <c r="H19" s="498"/>
      <c r="I19" s="86"/>
    </row>
    <row r="20" spans="2:11">
      <c r="B20" s="587">
        <v>40878</v>
      </c>
      <c r="C20" s="484">
        <v>36482</v>
      </c>
      <c r="D20" s="434">
        <f t="shared" si="1"/>
        <v>161615</v>
      </c>
      <c r="E20" s="122">
        <f>C20/C$12-1</f>
        <v>-0.21920212310589848</v>
      </c>
      <c r="F20" s="124">
        <f t="shared" si="2"/>
        <v>-0.20544827043715952</v>
      </c>
      <c r="H20" s="498"/>
      <c r="I20" s="86"/>
    </row>
    <row r="21" spans="2:11" ht="13.5" customHeight="1">
      <c r="B21" s="587">
        <v>40969</v>
      </c>
      <c r="C21" s="484">
        <v>37395</v>
      </c>
      <c r="D21" s="434">
        <f t="shared" si="1"/>
        <v>158378</v>
      </c>
      <c r="E21" s="122">
        <f>C21/C$9-1</f>
        <v>-0.2522794529312965</v>
      </c>
      <c r="F21" s="124">
        <f t="shared" si="2"/>
        <v>-0.22136241175198124</v>
      </c>
      <c r="H21" s="498"/>
      <c r="I21" s="86"/>
    </row>
    <row r="22" spans="2:11">
      <c r="B22" s="587">
        <v>41061</v>
      </c>
      <c r="C22" s="484">
        <v>37058</v>
      </c>
      <c r="D22" s="434">
        <f t="shared" si="1"/>
        <v>153851</v>
      </c>
      <c r="E22" s="122">
        <f>C22/C$10-1</f>
        <v>-0.29945745666269685</v>
      </c>
      <c r="F22" s="124">
        <f t="shared" si="2"/>
        <v>-0.24361861123675055</v>
      </c>
      <c r="H22" s="498"/>
      <c r="I22" s="86"/>
    </row>
    <row r="23" spans="2:11">
      <c r="B23" s="587">
        <v>41153</v>
      </c>
      <c r="C23" s="484">
        <v>37972</v>
      </c>
      <c r="D23" s="434">
        <f t="shared" si="1"/>
        <v>148907</v>
      </c>
      <c r="E23" s="122">
        <f>C23/C$11-1</f>
        <v>-0.29379382171883428</v>
      </c>
      <c r="F23" s="124">
        <f t="shared" si="2"/>
        <v>-0.26792491789738648</v>
      </c>
      <c r="H23" s="498"/>
      <c r="I23" s="86"/>
    </row>
    <row r="24" spans="2:11">
      <c r="B24" s="587">
        <v>41244</v>
      </c>
      <c r="C24" s="484">
        <v>34068</v>
      </c>
      <c r="D24" s="434">
        <f t="shared" si="1"/>
        <v>146493</v>
      </c>
      <c r="E24" s="122">
        <f>C24/C$12-1</f>
        <v>-0.27086722027223697</v>
      </c>
      <c r="F24" s="124">
        <f t="shared" si="2"/>
        <v>-0.27979292442626502</v>
      </c>
      <c r="H24" s="498"/>
    </row>
    <row r="25" spans="2:11">
      <c r="B25" s="587">
        <v>41334</v>
      </c>
      <c r="C25" s="484">
        <v>33903</v>
      </c>
      <c r="D25" s="434">
        <f t="shared" si="1"/>
        <v>143001</v>
      </c>
      <c r="E25" s="122">
        <f>C25/C$9-1</f>
        <v>-0.3221026953531152</v>
      </c>
      <c r="F25" s="124">
        <f t="shared" si="2"/>
        <v>-0.29696072840258791</v>
      </c>
      <c r="H25" s="498"/>
    </row>
    <row r="26" spans="2:11">
      <c r="B26" s="587">
        <v>41426</v>
      </c>
      <c r="C26" s="484">
        <v>34305</v>
      </c>
      <c r="D26" s="434">
        <f t="shared" si="1"/>
        <v>140248</v>
      </c>
      <c r="E26" s="122">
        <f>C26/C$10-1</f>
        <v>-0.35150002835592353</v>
      </c>
      <c r="F26" s="124">
        <f t="shared" si="2"/>
        <v>-0.31049536882263873</v>
      </c>
      <c r="H26" s="498"/>
    </row>
    <row r="27" spans="2:11">
      <c r="B27" s="587">
        <v>41518</v>
      </c>
      <c r="C27" s="484">
        <v>34715</v>
      </c>
      <c r="D27" s="434">
        <f t="shared" si="1"/>
        <v>136991</v>
      </c>
      <c r="E27" s="122">
        <f>C27/C$11-1</f>
        <v>-0.3543677583737842</v>
      </c>
      <c r="F27" s="124">
        <f>D27/D$12-1</f>
        <v>-0.32650783662071547</v>
      </c>
      <c r="H27" s="498"/>
    </row>
    <row r="28" spans="2:11">
      <c r="B28" s="587">
        <v>41609</v>
      </c>
      <c r="C28" s="484">
        <v>31656</v>
      </c>
      <c r="D28" s="434">
        <f t="shared" si="1"/>
        <v>134579</v>
      </c>
      <c r="E28" s="122">
        <f>C28/C$12-1</f>
        <v>-0.32248951288417083</v>
      </c>
      <c r="F28" s="124">
        <f t="shared" si="2"/>
        <v>-0.33836601050126847</v>
      </c>
      <c r="H28" s="498"/>
    </row>
    <row r="29" spans="2:11">
      <c r="B29" s="587">
        <v>41699</v>
      </c>
      <c r="C29" s="484">
        <v>31609</v>
      </c>
      <c r="D29" s="434">
        <f t="shared" si="1"/>
        <v>132285</v>
      </c>
      <c r="E29" s="122">
        <f>C29/C$9-1</f>
        <v>-0.36797168679516912</v>
      </c>
      <c r="F29" s="124">
        <f t="shared" si="2"/>
        <v>-0.34964405813061694</v>
      </c>
      <c r="H29" s="498"/>
    </row>
    <row r="30" spans="2:11">
      <c r="B30" s="587">
        <v>41791</v>
      </c>
      <c r="C30" s="484">
        <v>32473</v>
      </c>
      <c r="D30" s="434">
        <f t="shared" si="1"/>
        <v>130453</v>
      </c>
      <c r="E30" s="122">
        <f>C30/C$10-1</f>
        <v>-0.38613206298795821</v>
      </c>
      <c r="F30" s="124">
        <f t="shared" si="2"/>
        <v>-0.35865076399677487</v>
      </c>
      <c r="H30" s="498"/>
      <c r="I30" s="110"/>
      <c r="J30" s="110"/>
      <c r="K30" s="110"/>
    </row>
    <row r="31" spans="2:11">
      <c r="B31" s="587">
        <v>41883</v>
      </c>
      <c r="C31" s="484">
        <v>31959</v>
      </c>
      <c r="D31" s="434">
        <f t="shared" si="1"/>
        <v>127697</v>
      </c>
      <c r="E31" s="122">
        <f>C31/C$11-1</f>
        <v>-0.40562405847235394</v>
      </c>
      <c r="F31" s="124">
        <f t="shared" si="2"/>
        <v>-0.37220015338931389</v>
      </c>
      <c r="H31" s="498"/>
    </row>
    <row r="32" spans="2:11">
      <c r="B32" s="587">
        <v>41974</v>
      </c>
      <c r="C32" s="484">
        <v>29440</v>
      </c>
      <c r="D32" s="434">
        <f t="shared" si="1"/>
        <v>125481</v>
      </c>
      <c r="E32" s="122">
        <f>C32/C$12-1</f>
        <v>-0.36991695916445511</v>
      </c>
      <c r="F32" s="124">
        <f t="shared" si="2"/>
        <v>-0.38309472773396791</v>
      </c>
      <c r="H32" s="498"/>
    </row>
    <row r="33" spans="2:8">
      <c r="B33" s="587">
        <v>42064</v>
      </c>
      <c r="C33" s="484">
        <v>29841</v>
      </c>
      <c r="D33" s="434">
        <f t="shared" si="1"/>
        <v>123713</v>
      </c>
      <c r="E33" s="122">
        <f>C33/C$9-1</f>
        <v>-0.40332320243141651</v>
      </c>
      <c r="F33" s="124">
        <f t="shared" si="2"/>
        <v>-0.39178678885370988</v>
      </c>
      <c r="H33" s="498"/>
    </row>
    <row r="34" spans="2:8">
      <c r="B34" s="587">
        <v>42156</v>
      </c>
      <c r="C34" s="484">
        <v>28982</v>
      </c>
      <c r="D34" s="434">
        <f t="shared" si="1"/>
        <v>120222</v>
      </c>
      <c r="E34" s="122">
        <f>C34/C$10-1</f>
        <v>-0.45212574906898051</v>
      </c>
      <c r="F34" s="124">
        <f t="shared" si="2"/>
        <v>-0.40894967650587011</v>
      </c>
      <c r="H34" s="498"/>
    </row>
    <row r="35" spans="2:8">
      <c r="B35" s="587">
        <v>42248</v>
      </c>
      <c r="C35" s="484">
        <v>29989</v>
      </c>
      <c r="D35" s="434">
        <f t="shared" si="1"/>
        <v>118252</v>
      </c>
      <c r="E35" s="122">
        <f>C35/C$11-1</f>
        <v>-0.44226227008127361</v>
      </c>
      <c r="F35" s="124">
        <f t="shared" si="2"/>
        <v>-0.41863483510648758</v>
      </c>
      <c r="H35" s="498"/>
    </row>
    <row r="36" spans="2:8">
      <c r="B36" s="587">
        <v>42339</v>
      </c>
      <c r="C36" s="484">
        <v>27510</v>
      </c>
      <c r="D36" s="434">
        <f t="shared" si="1"/>
        <v>116322</v>
      </c>
      <c r="E36" s="122">
        <f>C36/C$12-1</f>
        <v>-0.41122335416488309</v>
      </c>
      <c r="F36" s="124">
        <f t="shared" si="2"/>
        <v>-0.4281233407405951</v>
      </c>
      <c r="H36" s="498"/>
    </row>
    <row r="37" spans="2:8">
      <c r="B37" s="587">
        <v>42430</v>
      </c>
      <c r="C37" s="484">
        <v>28449</v>
      </c>
      <c r="D37" s="434">
        <f>SUM(C34:C37)</f>
        <v>114930</v>
      </c>
      <c r="E37" s="122">
        <f>C37/C$9-1</f>
        <v>-0.43115652243461566</v>
      </c>
      <c r="F37" s="124">
        <f>D37/D$12-1</f>
        <v>-0.43496686397514306</v>
      </c>
      <c r="H37" s="498"/>
    </row>
    <row r="38" spans="2:8">
      <c r="B38" s="587">
        <v>42522</v>
      </c>
      <c r="C38" s="434">
        <v>31007</v>
      </c>
      <c r="D38" s="434">
        <f>SUM(C35:C38)</f>
        <v>116955</v>
      </c>
      <c r="E38" s="122">
        <f>C38/C$10-1</f>
        <v>-0.4138452522731999</v>
      </c>
      <c r="F38" s="124">
        <f>D38/D$12-1</f>
        <v>-0.42501130754557437</v>
      </c>
      <c r="H38" s="498"/>
    </row>
    <row r="39" spans="2:8">
      <c r="B39" s="587">
        <v>42614</v>
      </c>
      <c r="C39" s="434">
        <v>30668</v>
      </c>
      <c r="D39" s="434">
        <f>SUM(C36:C39)</f>
        <v>117634</v>
      </c>
      <c r="E39" s="122">
        <f>C39/C$11-1</f>
        <v>-0.42963417582621954</v>
      </c>
      <c r="F39" s="124">
        <f>D39/D$12-1</f>
        <v>-0.42167312343906704</v>
      </c>
      <c r="H39" s="498"/>
    </row>
    <row r="40" spans="2:8">
      <c r="B40" s="587">
        <v>42705</v>
      </c>
      <c r="C40" s="434">
        <v>27602</v>
      </c>
      <c r="D40" s="434">
        <f>SUM(C37:C40)</f>
        <v>117726</v>
      </c>
      <c r="E40" s="122">
        <f>C40/C$12-1</f>
        <v>-0.40925434466227206</v>
      </c>
      <c r="F40" s="124">
        <f>D40/D$12-1</f>
        <v>-0.42122082161609409</v>
      </c>
      <c r="H40" s="498"/>
    </row>
    <row r="41" spans="2:8">
      <c r="B41" s="587">
        <v>42795</v>
      </c>
      <c r="C41" s="434"/>
      <c r="D41" s="434"/>
      <c r="E41" s="122"/>
      <c r="F41" s="124"/>
    </row>
    <row r="42" spans="2:8">
      <c r="B42" s="587">
        <v>42887</v>
      </c>
      <c r="C42" s="434"/>
      <c r="D42" s="434"/>
      <c r="E42" s="122"/>
      <c r="F42" s="124"/>
    </row>
    <row r="43" spans="2:8">
      <c r="B43" s="587">
        <v>42979</v>
      </c>
      <c r="C43" s="434"/>
      <c r="D43" s="434"/>
      <c r="E43" s="122"/>
      <c r="F43" s="124"/>
    </row>
    <row r="44" spans="2:8">
      <c r="B44" s="587">
        <v>43070</v>
      </c>
      <c r="C44" s="434"/>
      <c r="D44" s="434"/>
      <c r="E44" s="122"/>
      <c r="F44" s="124"/>
    </row>
    <row r="45" spans="2:8">
      <c r="B45" s="587">
        <v>43160</v>
      </c>
      <c r="C45" s="434"/>
      <c r="D45" s="434"/>
      <c r="E45" s="122"/>
      <c r="F45" s="124"/>
    </row>
    <row r="46" spans="2:8">
      <c r="B46" s="587">
        <v>43252</v>
      </c>
      <c r="C46" s="434"/>
      <c r="D46" s="434"/>
      <c r="E46" s="122"/>
      <c r="F46" s="124"/>
    </row>
    <row r="47" spans="2:8">
      <c r="B47" s="587">
        <v>43344</v>
      </c>
      <c r="C47" s="434"/>
      <c r="D47" s="434"/>
      <c r="E47" s="122"/>
      <c r="F47" s="124"/>
    </row>
    <row r="48" spans="2:8" ht="13.5" thickBot="1">
      <c r="B48" s="588">
        <v>43435</v>
      </c>
      <c r="C48" s="485"/>
      <c r="D48" s="435"/>
      <c r="E48" s="125"/>
      <c r="F48" s="294"/>
    </row>
    <row r="49" spans="1:14">
      <c r="B49" s="546"/>
      <c r="C49" s="434"/>
      <c r="D49" s="434"/>
      <c r="E49" s="122"/>
      <c r="F49" s="547"/>
    </row>
    <row r="51" spans="1:14" ht="13.5" thickBot="1">
      <c r="A51" s="120" t="s">
        <v>176</v>
      </c>
    </row>
    <row r="52" spans="1:14" s="406" customFormat="1" ht="26.25" thickBot="1">
      <c r="B52" s="231" t="s">
        <v>8</v>
      </c>
      <c r="C52" s="493" t="s">
        <v>115</v>
      </c>
      <c r="D52" s="488" t="s">
        <v>116</v>
      </c>
      <c r="E52" s="488" t="s">
        <v>207</v>
      </c>
      <c r="F52" s="489" t="s">
        <v>63</v>
      </c>
      <c r="H52" s="73"/>
      <c r="I52" s="73"/>
      <c r="J52" s="73"/>
      <c r="K52" s="73"/>
    </row>
    <row r="53" spans="1:14">
      <c r="B53" s="586">
        <v>41699</v>
      </c>
      <c r="C53" s="486">
        <v>3692</v>
      </c>
      <c r="D53" s="487">
        <v>18458</v>
      </c>
      <c r="E53" s="487">
        <v>9459</v>
      </c>
      <c r="F53" s="492">
        <f>SUM(C53:E53)</f>
        <v>31609</v>
      </c>
      <c r="G53" s="539"/>
      <c r="L53" s="625"/>
      <c r="M53" s="625"/>
      <c r="N53" s="625"/>
    </row>
    <row r="54" spans="1:14">
      <c r="B54" s="587">
        <v>41791</v>
      </c>
      <c r="C54" s="484">
        <v>3732</v>
      </c>
      <c r="D54" s="434">
        <v>18639</v>
      </c>
      <c r="E54" s="434">
        <v>10102</v>
      </c>
      <c r="F54" s="436">
        <f t="shared" ref="F54:F64" si="3">SUM(C54:E54)</f>
        <v>32473</v>
      </c>
      <c r="G54" s="539"/>
      <c r="L54" s="625"/>
      <c r="M54" s="625"/>
      <c r="N54" s="625"/>
    </row>
    <row r="55" spans="1:14">
      <c r="B55" s="587">
        <v>41883</v>
      </c>
      <c r="C55" s="484">
        <v>3783</v>
      </c>
      <c r="D55" s="434">
        <v>18229</v>
      </c>
      <c r="E55" s="434">
        <v>9947</v>
      </c>
      <c r="F55" s="436">
        <f t="shared" si="3"/>
        <v>31959</v>
      </c>
      <c r="G55" s="539"/>
      <c r="L55" s="625"/>
      <c r="M55" s="625"/>
      <c r="N55" s="625"/>
    </row>
    <row r="56" spans="1:14">
      <c r="B56" s="587">
        <v>41974</v>
      </c>
      <c r="C56" s="484">
        <v>3485</v>
      </c>
      <c r="D56" s="434">
        <v>16691</v>
      </c>
      <c r="E56" s="434">
        <v>9264</v>
      </c>
      <c r="F56" s="436">
        <f t="shared" si="3"/>
        <v>29440</v>
      </c>
      <c r="G56" s="539"/>
      <c r="L56" s="625"/>
      <c r="M56" s="625"/>
      <c r="N56" s="625"/>
    </row>
    <row r="57" spans="1:14">
      <c r="B57" s="587">
        <v>42064</v>
      </c>
      <c r="C57" s="484">
        <v>3383</v>
      </c>
      <c r="D57" s="434">
        <v>16827</v>
      </c>
      <c r="E57" s="434">
        <v>9631</v>
      </c>
      <c r="F57" s="436">
        <f t="shared" si="3"/>
        <v>29841</v>
      </c>
      <c r="G57" s="539"/>
      <c r="L57" s="625"/>
      <c r="M57" s="625"/>
      <c r="N57" s="625"/>
    </row>
    <row r="58" spans="1:14">
      <c r="B58" s="587">
        <v>42156</v>
      </c>
      <c r="C58" s="484">
        <v>3489</v>
      </c>
      <c r="D58" s="434">
        <v>15674</v>
      </c>
      <c r="E58" s="434">
        <v>9819</v>
      </c>
      <c r="F58" s="436">
        <f t="shared" si="3"/>
        <v>28982</v>
      </c>
      <c r="G58" s="539"/>
      <c r="L58" s="625"/>
      <c r="M58" s="625"/>
      <c r="N58" s="625"/>
    </row>
    <row r="59" spans="1:14">
      <c r="B59" s="587">
        <v>42248</v>
      </c>
      <c r="C59" s="484">
        <v>3481</v>
      </c>
      <c r="D59" s="434">
        <v>16500</v>
      </c>
      <c r="E59" s="434">
        <v>10008</v>
      </c>
      <c r="F59" s="436">
        <f t="shared" si="3"/>
        <v>29989</v>
      </c>
      <c r="G59" s="539"/>
      <c r="L59" s="625"/>
      <c r="M59" s="625"/>
      <c r="N59" s="625"/>
    </row>
    <row r="60" spans="1:14">
      <c r="B60" s="587">
        <v>42339</v>
      </c>
      <c r="C60" s="484">
        <v>3155</v>
      </c>
      <c r="D60" s="434">
        <v>14837</v>
      </c>
      <c r="E60" s="434">
        <v>9518</v>
      </c>
      <c r="F60" s="436">
        <f t="shared" si="3"/>
        <v>27510</v>
      </c>
      <c r="G60" s="539"/>
      <c r="L60" s="625"/>
      <c r="M60" s="625"/>
      <c r="N60" s="625"/>
    </row>
    <row r="61" spans="1:14">
      <c r="B61" s="587">
        <v>42430</v>
      </c>
      <c r="C61" s="484">
        <v>3360</v>
      </c>
      <c r="D61" s="434">
        <v>15321</v>
      </c>
      <c r="E61" s="434">
        <v>9768</v>
      </c>
      <c r="F61" s="436">
        <f t="shared" si="3"/>
        <v>28449</v>
      </c>
      <c r="G61" s="539"/>
      <c r="L61" s="625"/>
      <c r="M61" s="625"/>
      <c r="N61" s="625"/>
    </row>
    <row r="62" spans="1:14">
      <c r="B62" s="587">
        <v>42522</v>
      </c>
      <c r="C62" s="484">
        <v>3407</v>
      </c>
      <c r="D62" s="434">
        <v>16712</v>
      </c>
      <c r="E62" s="434">
        <v>10888</v>
      </c>
      <c r="F62" s="436">
        <f t="shared" si="3"/>
        <v>31007</v>
      </c>
      <c r="G62" s="539"/>
      <c r="L62" s="625"/>
      <c r="M62" s="625"/>
      <c r="N62" s="625"/>
    </row>
    <row r="63" spans="1:14">
      <c r="B63" s="587">
        <v>42614</v>
      </c>
      <c r="C63" s="484">
        <v>3272</v>
      </c>
      <c r="D63" s="434">
        <v>16602</v>
      </c>
      <c r="E63" s="434">
        <v>10794</v>
      </c>
      <c r="F63" s="436">
        <f t="shared" si="3"/>
        <v>30668</v>
      </c>
      <c r="L63" s="625"/>
      <c r="M63" s="625"/>
      <c r="N63" s="625"/>
    </row>
    <row r="64" spans="1:14">
      <c r="B64" s="587">
        <v>42705</v>
      </c>
      <c r="C64" s="484">
        <v>2973</v>
      </c>
      <c r="D64" s="434">
        <v>15026</v>
      </c>
      <c r="E64" s="434">
        <v>9603</v>
      </c>
      <c r="F64" s="436">
        <f t="shared" si="3"/>
        <v>27602</v>
      </c>
      <c r="G64" s="292"/>
      <c r="L64" s="625"/>
      <c r="M64" s="625"/>
      <c r="N64" s="625"/>
    </row>
    <row r="65" spans="2:7">
      <c r="B65" s="587">
        <v>42795</v>
      </c>
      <c r="C65" s="484"/>
      <c r="D65" s="434"/>
      <c r="E65" s="434"/>
      <c r="F65" s="121"/>
    </row>
    <row r="66" spans="2:7">
      <c r="B66" s="587">
        <v>42887</v>
      </c>
      <c r="C66" s="484"/>
      <c r="D66" s="434"/>
      <c r="E66" s="434"/>
      <c r="F66" s="121"/>
    </row>
    <row r="67" spans="2:7">
      <c r="B67" s="587">
        <v>42979</v>
      </c>
      <c r="C67" s="484"/>
      <c r="D67" s="434"/>
      <c r="E67" s="434"/>
      <c r="F67" s="121"/>
    </row>
    <row r="68" spans="2:7">
      <c r="B68" s="587">
        <v>43070</v>
      </c>
      <c r="C68" s="484"/>
      <c r="D68" s="434"/>
      <c r="E68" s="434"/>
      <c r="F68" s="121"/>
    </row>
    <row r="69" spans="2:7" s="110" customFormat="1">
      <c r="B69" s="587">
        <v>43160</v>
      </c>
      <c r="C69" s="484"/>
      <c r="D69" s="434"/>
      <c r="E69" s="434"/>
      <c r="F69" s="121"/>
    </row>
    <row r="70" spans="2:7">
      <c r="B70" s="587">
        <v>43252</v>
      </c>
      <c r="C70" s="484"/>
      <c r="D70" s="434"/>
      <c r="E70" s="434"/>
      <c r="F70" s="121"/>
    </row>
    <row r="71" spans="2:7">
      <c r="B71" s="587">
        <v>43344</v>
      </c>
      <c r="C71" s="484"/>
      <c r="D71" s="434"/>
      <c r="E71" s="434"/>
      <c r="F71" s="121"/>
    </row>
    <row r="72" spans="2:7" ht="13.5" thickBot="1">
      <c r="B72" s="588">
        <v>43435</v>
      </c>
      <c r="C72" s="537"/>
      <c r="D72" s="537"/>
      <c r="E72" s="537"/>
      <c r="F72" s="536"/>
    </row>
    <row r="74" spans="2:7" ht="13.5" thickBot="1"/>
    <row r="75" spans="2:7" ht="26.25" thickBot="1">
      <c r="B75" s="589"/>
      <c r="C75" s="493" t="s">
        <v>115</v>
      </c>
      <c r="D75" s="488" t="s">
        <v>116</v>
      </c>
      <c r="E75" s="488" t="s">
        <v>207</v>
      </c>
      <c r="F75" s="489" t="s">
        <v>63</v>
      </c>
    </row>
    <row r="76" spans="2:7">
      <c r="B76" s="551" t="s">
        <v>232</v>
      </c>
      <c r="C76" s="590">
        <f>SUM(INDEX(C53:C72,MATCH(EDATE(About!$C$34,-9), B53:B72,0)):INDEX( C53:C72,MATCH(About!$C$34, B53:B72,0)))</f>
        <v>13508</v>
      </c>
      <c r="D76" s="591">
        <f>SUM(INDEX(D53:D72,MATCH(EDATE(About!$C$34,-9), B53:B72,0)):INDEX( D53:D72,MATCH(About!$C$34, B53:B72,0)))</f>
        <v>63838</v>
      </c>
      <c r="E76" s="591">
        <f>SUM(INDEX(E53:E72,MATCH(EDATE(About!$C$34,-9), B53:B72,0)):INDEX( E53:E72,MATCH(About!$C$34, B53:B72,0)))</f>
        <v>38976</v>
      </c>
      <c r="F76" s="592">
        <f>SUM(INDEX(F53:F72,MATCH(EDATE(About!$C$34,-9), B53:B72,0)):INDEX( F53:F72,MATCH(About!$C$34, B53:B72,0)))</f>
        <v>116322</v>
      </c>
    </row>
    <row r="77" spans="2:7">
      <c r="B77" s="551" t="s">
        <v>234</v>
      </c>
      <c r="C77" s="247">
        <f>SUM(INDEX(C53:C72,MATCH(EDATE(About!$C$33,-9), $B$53:$B$72,0)):INDEX( C53:C72,MATCH(About!$C$33,$B$53:$B$72,0)))</f>
        <v>13012</v>
      </c>
      <c r="D77" s="378">
        <f>SUM(INDEX(D53:D72,MATCH(EDATE(About!$C$33,-9), $B$53:$B$72,0)):INDEX( D53:D72,MATCH(About!$C$33,$B$53:$B$72,0)))</f>
        <v>63661</v>
      </c>
      <c r="E77" s="378">
        <f>SUM(INDEX(E53:E72,MATCH(EDATE(About!$C$33,-9), $B$53:$B$72,0)):INDEX( E53:E72,MATCH(About!$C$33,$B$53:$B$72,0)))</f>
        <v>41053</v>
      </c>
      <c r="F77" s="526">
        <f>SUM(INDEX(F53:F72,MATCH(EDATE(About!$C$33,-9), $B$53:$B$72,0)):INDEX( F53:F72,MATCH(About!$C$33,$B$53:$B$72,0)))</f>
        <v>117726</v>
      </c>
    </row>
    <row r="78" spans="2:7" ht="26.25" thickBot="1">
      <c r="B78" s="553" t="s">
        <v>233</v>
      </c>
      <c r="C78" s="562">
        <f>C77/C76-1</f>
        <v>-3.6718981344388557E-2</v>
      </c>
      <c r="D78" s="326">
        <f t="shared" ref="D78:F78" si="4">D77/D76-1</f>
        <v>-2.7726432532347856E-3</v>
      </c>
      <c r="E78" s="326">
        <f t="shared" si="4"/>
        <v>5.3289203612479463E-2</v>
      </c>
      <c r="F78" s="327">
        <f t="shared" si="4"/>
        <v>1.2069943776757519E-2</v>
      </c>
    </row>
    <row r="79" spans="2:7">
      <c r="D79" s="76"/>
      <c r="F79" s="76"/>
      <c r="G79" s="76"/>
    </row>
    <row r="80" spans="2:7">
      <c r="D80" s="76"/>
      <c r="F80" s="76"/>
      <c r="G80" s="76"/>
    </row>
    <row r="81" spans="4:7">
      <c r="D81" s="76"/>
      <c r="F81" s="76"/>
      <c r="G81" s="76"/>
    </row>
    <row r="82" spans="4:7">
      <c r="D82" s="76"/>
      <c r="F82" s="76"/>
      <c r="G82" s="76"/>
    </row>
  </sheetData>
  <hyperlinks>
    <hyperlink ref="A1" location="TableOfContents!A1" display="Back to contents page"/>
  </hyperlinks>
  <pageMargins left="0.39370078740157483" right="0.39370078740157483" top="0.39370078740157483" bottom="0.59055118110236227" header="0.31496062992125984" footer="0.31496062992125984"/>
  <pageSetup paperSize="9" fitToHeight="0" orientation="landscape" r:id="rId1"/>
  <headerFooter>
    <oddFooter>&amp;L&amp;F&amp;CPage &amp;P of &amp;N&amp;R&amp;D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319"/>
  <sheetViews>
    <sheetView zoomScaleNormal="100" workbookViewId="0">
      <pane ySplit="6" topLeftCell="A7" activePane="bottomLeft" state="frozen"/>
      <selection pane="bottomLeft"/>
    </sheetView>
  </sheetViews>
  <sheetFormatPr defaultRowHeight="12.75"/>
  <cols>
    <col min="1" max="1" width="9.140625" style="73"/>
    <col min="2" max="2" width="12.7109375" style="119" customWidth="1"/>
    <col min="3" max="4" width="12.7109375" style="83" hidden="1" customWidth="1"/>
    <col min="5" max="5" width="12.7109375" style="84" hidden="1" customWidth="1"/>
    <col min="6" max="8" width="12.7109375" style="85" customWidth="1"/>
    <col min="9" max="10" width="12.7109375" style="86" customWidth="1"/>
    <col min="11" max="11" width="12.7109375" style="87" customWidth="1"/>
    <col min="12" max="14" width="12.7109375" style="88" customWidth="1"/>
    <col min="15" max="16384" width="9.140625" style="73"/>
  </cols>
  <sheetData>
    <row r="1" spans="1:16">
      <c r="A1" s="82" t="s">
        <v>152</v>
      </c>
      <c r="B1" s="73"/>
      <c r="G1" s="86"/>
      <c r="H1" s="86"/>
    </row>
    <row r="2" spans="1:16">
      <c r="B2" s="82"/>
      <c r="G2" s="86"/>
      <c r="H2" s="86"/>
    </row>
    <row r="3" spans="1:16">
      <c r="A3" s="120" t="s">
        <v>228</v>
      </c>
      <c r="B3" s="82"/>
      <c r="G3" s="86"/>
      <c r="H3" s="86"/>
    </row>
    <row r="4" spans="1:16">
      <c r="A4" s="120"/>
      <c r="B4" s="82"/>
      <c r="G4" s="86"/>
      <c r="H4" s="86"/>
    </row>
    <row r="5" spans="1:16" ht="13.5" thickBot="1">
      <c r="B5" s="762" t="s">
        <v>177</v>
      </c>
      <c r="C5" s="763"/>
      <c r="G5" s="407"/>
      <c r="H5" s="408"/>
      <c r="K5" s="762" t="s">
        <v>178</v>
      </c>
      <c r="L5" s="763"/>
      <c r="M5" s="175"/>
    </row>
    <row r="6" spans="1:16" ht="51">
      <c r="B6" s="409" t="s">
        <v>32</v>
      </c>
      <c r="C6" s="410" t="s">
        <v>8</v>
      </c>
      <c r="D6" s="410" t="s">
        <v>15</v>
      </c>
      <c r="E6" s="411" t="s">
        <v>14</v>
      </c>
      <c r="F6" s="412" t="s">
        <v>179</v>
      </c>
      <c r="G6" s="530" t="s">
        <v>218</v>
      </c>
      <c r="H6" s="413" t="s">
        <v>219</v>
      </c>
      <c r="I6" s="414" t="s">
        <v>180</v>
      </c>
      <c r="J6" s="94"/>
      <c r="K6" s="432" t="s">
        <v>181</v>
      </c>
      <c r="L6" s="412" t="s">
        <v>179</v>
      </c>
      <c r="M6" s="530" t="s">
        <v>218</v>
      </c>
      <c r="N6" s="233" t="s">
        <v>219</v>
      </c>
      <c r="O6" s="234" t="s">
        <v>180</v>
      </c>
    </row>
    <row r="7" spans="1:16">
      <c r="B7" s="428">
        <v>36707</v>
      </c>
      <c r="C7" s="415">
        <f>MONTH(MONTH(B7)&amp;0)</f>
        <v>2</v>
      </c>
      <c r="D7" s="416" t="str">
        <f>IF(C7=4,"dec",IF(C7=1,"Mar", IF(C7=2,"June",IF(C7=3,"Sep",""))))&amp;YEAR(B7)</f>
        <v>June2000</v>
      </c>
      <c r="E7" s="416">
        <f>DATEVALUE(D7)</f>
        <v>36678</v>
      </c>
      <c r="F7" s="417">
        <v>11910</v>
      </c>
      <c r="G7" s="417">
        <v>12510</v>
      </c>
      <c r="H7" s="417"/>
      <c r="I7" s="422"/>
      <c r="K7" s="428">
        <v>36678</v>
      </c>
      <c r="L7" s="175">
        <f>IF(SUMIF($E$7:$E$319,K7,$F$7:$F$319)=0,NA(),SUMIF($E$7:$E$319,K7,$F$7:$F$319))</f>
        <v>11910</v>
      </c>
      <c r="M7" s="175">
        <f>IF(SUMIF($E$7:$E$319,K7,$G$7:$G$319)=0,NA(),SUMIF($E$7:$E$319,K7,$G$7:$G$319))</f>
        <v>12510</v>
      </c>
      <c r="N7" s="175" t="e">
        <f>IF(SUMIF($E$7:$E$319,K7,$H$7:$H$319)=0,NA(),SUMIF($E$7:$E$319,K7,$H$7:$H$319))</f>
        <v>#N/A</v>
      </c>
      <c r="O7" s="433"/>
      <c r="P7" s="86"/>
    </row>
    <row r="8" spans="1:16">
      <c r="B8" s="429">
        <v>36738</v>
      </c>
      <c r="C8" s="415">
        <f t="shared" ref="C8:C71" si="0">MONTH(MONTH(B8)&amp;0)</f>
        <v>3</v>
      </c>
      <c r="D8" s="416" t="str">
        <f t="shared" ref="D8:D71" si="1">IF(C8=4,"dec",IF(C8=1,"Mar", IF(C8=2,"June",IF(C8=3,"Sep",""))))&amp;YEAR(B8)</f>
        <v>Sep2000</v>
      </c>
      <c r="E8" s="416">
        <f t="shared" ref="E8:E71" si="2">DATEVALUE(D8)</f>
        <v>36770</v>
      </c>
      <c r="F8" s="417">
        <v>11757</v>
      </c>
      <c r="G8" s="417">
        <v>11982</v>
      </c>
      <c r="H8" s="417"/>
      <c r="I8" s="422"/>
      <c r="K8" s="428">
        <v>36770</v>
      </c>
      <c r="L8" s="175">
        <f t="shared" ref="L8:L71" si="3">IF(SUMIF($E$7:$E$319,K8,$F$7:$F$319)=0,NA(),SUMIF($E$7:$E$319,K8,$F$7:$F$319))</f>
        <v>35597</v>
      </c>
      <c r="M8" s="175">
        <f t="shared" ref="M8:M71" si="4">IF(SUMIF($E$7:$E$319,K8,$G$7:$G$319)=0,NA(),SUMIF($E$7:$E$319,K8,$G$7:$G$319))</f>
        <v>36167</v>
      </c>
      <c r="N8" s="175" t="e">
        <f t="shared" ref="N8:N71" si="5">IF(SUMIF($E$7:$E$319,K8,$H$7:$H$319)=0,NA(),SUMIF($E$7:$E$319,K8,$H$7:$H$319))</f>
        <v>#N/A</v>
      </c>
      <c r="O8" s="433"/>
      <c r="P8" s="86"/>
    </row>
    <row r="9" spans="1:16">
      <c r="B9" s="428">
        <v>36769</v>
      </c>
      <c r="C9" s="415">
        <f t="shared" si="0"/>
        <v>3</v>
      </c>
      <c r="D9" s="416" t="str">
        <f t="shared" si="1"/>
        <v>Sep2000</v>
      </c>
      <c r="E9" s="416">
        <f t="shared" si="2"/>
        <v>36770</v>
      </c>
      <c r="F9" s="417">
        <v>12555</v>
      </c>
      <c r="G9" s="417">
        <v>13023</v>
      </c>
      <c r="H9" s="417"/>
      <c r="I9" s="422"/>
      <c r="K9" s="428">
        <v>36861</v>
      </c>
      <c r="L9" s="175">
        <f t="shared" si="3"/>
        <v>34955</v>
      </c>
      <c r="M9" s="175">
        <f t="shared" si="4"/>
        <v>33799</v>
      </c>
      <c r="N9" s="175" t="e">
        <f t="shared" si="5"/>
        <v>#N/A</v>
      </c>
      <c r="O9" s="433"/>
      <c r="P9" s="86"/>
    </row>
    <row r="10" spans="1:16">
      <c r="B10" s="429">
        <v>36799</v>
      </c>
      <c r="C10" s="415">
        <f t="shared" si="0"/>
        <v>3</v>
      </c>
      <c r="D10" s="416" t="str">
        <f t="shared" si="1"/>
        <v>Sep2000</v>
      </c>
      <c r="E10" s="416">
        <f t="shared" si="2"/>
        <v>36770</v>
      </c>
      <c r="F10" s="417">
        <v>11285</v>
      </c>
      <c r="G10" s="417">
        <v>11162</v>
      </c>
      <c r="H10" s="417"/>
      <c r="I10" s="422"/>
      <c r="K10" s="428">
        <v>36951</v>
      </c>
      <c r="L10" s="175">
        <f t="shared" si="3"/>
        <v>36843</v>
      </c>
      <c r="M10" s="175">
        <f t="shared" si="4"/>
        <v>35111</v>
      </c>
      <c r="N10" s="175" t="e">
        <f t="shared" si="5"/>
        <v>#N/A</v>
      </c>
      <c r="O10" s="433"/>
      <c r="P10" s="86"/>
    </row>
    <row r="11" spans="1:16">
      <c r="B11" s="428">
        <v>36830</v>
      </c>
      <c r="C11" s="415">
        <f t="shared" si="0"/>
        <v>4</v>
      </c>
      <c r="D11" s="416" t="str">
        <f t="shared" si="1"/>
        <v>dec2000</v>
      </c>
      <c r="E11" s="416">
        <f t="shared" si="2"/>
        <v>36861</v>
      </c>
      <c r="F11" s="417">
        <v>12049</v>
      </c>
      <c r="G11" s="417">
        <v>12075</v>
      </c>
      <c r="H11" s="417"/>
      <c r="I11" s="422"/>
      <c r="K11" s="428">
        <v>37043</v>
      </c>
      <c r="L11" s="175">
        <f t="shared" si="3"/>
        <v>35591</v>
      </c>
      <c r="M11" s="175">
        <f t="shared" si="4"/>
        <v>36392</v>
      </c>
      <c r="N11" s="175" t="e">
        <f t="shared" si="5"/>
        <v>#N/A</v>
      </c>
      <c r="O11" s="433"/>
      <c r="P11" s="86"/>
    </row>
    <row r="12" spans="1:16">
      <c r="B12" s="429">
        <v>36860</v>
      </c>
      <c r="C12" s="415">
        <f t="shared" si="0"/>
        <v>4</v>
      </c>
      <c r="D12" s="416" t="str">
        <f t="shared" si="1"/>
        <v>dec2000</v>
      </c>
      <c r="E12" s="416">
        <f t="shared" si="2"/>
        <v>36861</v>
      </c>
      <c r="F12" s="417">
        <v>12202</v>
      </c>
      <c r="G12" s="417">
        <v>12196</v>
      </c>
      <c r="H12" s="417"/>
      <c r="I12" s="422"/>
      <c r="K12" s="428">
        <v>37135</v>
      </c>
      <c r="L12" s="175">
        <f t="shared" si="3"/>
        <v>35352</v>
      </c>
      <c r="M12" s="175">
        <f t="shared" si="4"/>
        <v>35328</v>
      </c>
      <c r="N12" s="175" t="e">
        <f t="shared" si="5"/>
        <v>#N/A</v>
      </c>
      <c r="O12" s="433"/>
      <c r="P12" s="86"/>
    </row>
    <row r="13" spans="1:16">
      <c r="B13" s="428">
        <v>36891</v>
      </c>
      <c r="C13" s="415">
        <f t="shared" si="0"/>
        <v>4</v>
      </c>
      <c r="D13" s="416" t="str">
        <f t="shared" si="1"/>
        <v>dec2000</v>
      </c>
      <c r="E13" s="416">
        <f t="shared" si="2"/>
        <v>36861</v>
      </c>
      <c r="F13" s="417">
        <v>10704</v>
      </c>
      <c r="G13" s="417">
        <v>9528</v>
      </c>
      <c r="H13" s="417"/>
      <c r="I13" s="422"/>
      <c r="K13" s="428">
        <v>37226</v>
      </c>
      <c r="L13" s="175">
        <f t="shared" si="3"/>
        <v>34579</v>
      </c>
      <c r="M13" s="175">
        <f t="shared" si="4"/>
        <v>32385</v>
      </c>
      <c r="N13" s="175" t="e">
        <f t="shared" si="5"/>
        <v>#N/A</v>
      </c>
      <c r="O13" s="433"/>
      <c r="P13" s="86"/>
    </row>
    <row r="14" spans="1:16">
      <c r="B14" s="429">
        <v>36922</v>
      </c>
      <c r="C14" s="415">
        <f t="shared" si="0"/>
        <v>1</v>
      </c>
      <c r="D14" s="416" t="str">
        <f t="shared" si="1"/>
        <v>Mar2001</v>
      </c>
      <c r="E14" s="416">
        <f t="shared" si="2"/>
        <v>36951</v>
      </c>
      <c r="F14" s="417">
        <v>11758</v>
      </c>
      <c r="G14" s="417">
        <v>9871</v>
      </c>
      <c r="H14" s="417"/>
      <c r="I14" s="422"/>
      <c r="K14" s="428">
        <v>37316</v>
      </c>
      <c r="L14" s="175">
        <f t="shared" si="3"/>
        <v>35912</v>
      </c>
      <c r="M14" s="175">
        <f t="shared" si="4"/>
        <v>33877</v>
      </c>
      <c r="N14" s="175" t="e">
        <f t="shared" si="5"/>
        <v>#N/A</v>
      </c>
      <c r="O14" s="433"/>
      <c r="P14" s="86"/>
    </row>
    <row r="15" spans="1:16">
      <c r="B15" s="428">
        <v>36950</v>
      </c>
      <c r="C15" s="415">
        <f t="shared" si="0"/>
        <v>1</v>
      </c>
      <c r="D15" s="416" t="str">
        <f t="shared" si="1"/>
        <v>Mar2001</v>
      </c>
      <c r="E15" s="416">
        <f t="shared" si="2"/>
        <v>36951</v>
      </c>
      <c r="F15" s="417">
        <v>11935</v>
      </c>
      <c r="G15" s="417">
        <v>11803</v>
      </c>
      <c r="H15" s="417"/>
      <c r="I15" s="422"/>
      <c r="K15" s="428">
        <v>37408</v>
      </c>
      <c r="L15" s="175">
        <f t="shared" si="3"/>
        <v>35145</v>
      </c>
      <c r="M15" s="175">
        <f t="shared" si="4"/>
        <v>34372</v>
      </c>
      <c r="N15" s="175" t="e">
        <f t="shared" si="5"/>
        <v>#N/A</v>
      </c>
      <c r="O15" s="433"/>
      <c r="P15" s="86"/>
    </row>
    <row r="16" spans="1:16">
      <c r="B16" s="429">
        <v>36981</v>
      </c>
      <c r="C16" s="415">
        <f t="shared" si="0"/>
        <v>1</v>
      </c>
      <c r="D16" s="416" t="str">
        <f t="shared" si="1"/>
        <v>Mar2001</v>
      </c>
      <c r="E16" s="416">
        <f t="shared" si="2"/>
        <v>36951</v>
      </c>
      <c r="F16" s="417">
        <v>13150</v>
      </c>
      <c r="G16" s="417">
        <v>13437</v>
      </c>
      <c r="H16" s="417"/>
      <c r="I16" s="422"/>
      <c r="K16" s="428">
        <v>37500</v>
      </c>
      <c r="L16" s="175">
        <f t="shared" si="3"/>
        <v>36732</v>
      </c>
      <c r="M16" s="175">
        <f t="shared" si="4"/>
        <v>35813</v>
      </c>
      <c r="N16" s="175" t="e">
        <f t="shared" si="5"/>
        <v>#N/A</v>
      </c>
      <c r="O16" s="433"/>
      <c r="P16" s="86"/>
    </row>
    <row r="17" spans="2:16">
      <c r="B17" s="428">
        <v>37011</v>
      </c>
      <c r="C17" s="415">
        <f t="shared" si="0"/>
        <v>2</v>
      </c>
      <c r="D17" s="416" t="str">
        <f t="shared" si="1"/>
        <v>June2001</v>
      </c>
      <c r="E17" s="416">
        <f t="shared" si="2"/>
        <v>37043</v>
      </c>
      <c r="F17" s="417">
        <v>11240</v>
      </c>
      <c r="G17" s="417">
        <v>10973</v>
      </c>
      <c r="H17" s="417"/>
      <c r="I17" s="422"/>
      <c r="K17" s="428">
        <v>37591</v>
      </c>
      <c r="L17" s="175">
        <f t="shared" si="3"/>
        <v>37180</v>
      </c>
      <c r="M17" s="175">
        <f t="shared" si="4"/>
        <v>33273</v>
      </c>
      <c r="N17" s="175" t="e">
        <f t="shared" si="5"/>
        <v>#N/A</v>
      </c>
      <c r="O17" s="433"/>
      <c r="P17" s="86"/>
    </row>
    <row r="18" spans="2:16">
      <c r="B18" s="429">
        <v>37042</v>
      </c>
      <c r="C18" s="415">
        <f t="shared" si="0"/>
        <v>2</v>
      </c>
      <c r="D18" s="416" t="str">
        <f t="shared" si="1"/>
        <v>June2001</v>
      </c>
      <c r="E18" s="416">
        <f t="shared" si="2"/>
        <v>37043</v>
      </c>
      <c r="F18" s="417">
        <v>13100</v>
      </c>
      <c r="G18" s="417">
        <v>13842</v>
      </c>
      <c r="H18" s="417"/>
      <c r="I18" s="422"/>
      <c r="K18" s="428">
        <v>37681</v>
      </c>
      <c r="L18" s="175">
        <f t="shared" si="3"/>
        <v>39042</v>
      </c>
      <c r="M18" s="175">
        <f t="shared" si="4"/>
        <v>34162</v>
      </c>
      <c r="N18" s="175" t="e">
        <f t="shared" si="5"/>
        <v>#N/A</v>
      </c>
      <c r="O18" s="433"/>
      <c r="P18" s="86"/>
    </row>
    <row r="19" spans="2:16">
      <c r="B19" s="428">
        <v>37072</v>
      </c>
      <c r="C19" s="415">
        <f t="shared" si="0"/>
        <v>2</v>
      </c>
      <c r="D19" s="416" t="str">
        <f t="shared" si="1"/>
        <v>June2001</v>
      </c>
      <c r="E19" s="416">
        <f t="shared" si="2"/>
        <v>37043</v>
      </c>
      <c r="F19" s="417">
        <v>11251</v>
      </c>
      <c r="G19" s="417">
        <v>11577</v>
      </c>
      <c r="H19" s="417"/>
      <c r="I19" s="422"/>
      <c r="K19" s="428">
        <v>37773</v>
      </c>
      <c r="L19" s="175">
        <f t="shared" si="3"/>
        <v>40130</v>
      </c>
      <c r="M19" s="175">
        <f t="shared" si="4"/>
        <v>35685</v>
      </c>
      <c r="N19" s="175" t="e">
        <f t="shared" si="5"/>
        <v>#N/A</v>
      </c>
      <c r="O19" s="433"/>
      <c r="P19" s="86"/>
    </row>
    <row r="20" spans="2:16">
      <c r="B20" s="429">
        <v>37103</v>
      </c>
      <c r="C20" s="415">
        <f t="shared" si="0"/>
        <v>3</v>
      </c>
      <c r="D20" s="416" t="str">
        <f t="shared" si="1"/>
        <v>Sep2001</v>
      </c>
      <c r="E20" s="416">
        <f t="shared" si="2"/>
        <v>37135</v>
      </c>
      <c r="F20" s="417">
        <v>11781</v>
      </c>
      <c r="G20" s="417">
        <v>11801</v>
      </c>
      <c r="H20" s="417"/>
      <c r="I20" s="422"/>
      <c r="K20" s="428">
        <v>37865</v>
      </c>
      <c r="L20" s="175">
        <f t="shared" si="3"/>
        <v>39999</v>
      </c>
      <c r="M20" s="175">
        <f t="shared" si="4"/>
        <v>39050</v>
      </c>
      <c r="N20" s="175" t="e">
        <f t="shared" si="5"/>
        <v>#N/A</v>
      </c>
      <c r="O20" s="433"/>
      <c r="P20" s="86"/>
    </row>
    <row r="21" spans="2:16">
      <c r="B21" s="428">
        <v>37134</v>
      </c>
      <c r="C21" s="415">
        <f t="shared" si="0"/>
        <v>3</v>
      </c>
      <c r="D21" s="416" t="str">
        <f t="shared" si="1"/>
        <v>Sep2001</v>
      </c>
      <c r="E21" s="416">
        <f t="shared" si="2"/>
        <v>37135</v>
      </c>
      <c r="F21" s="417">
        <v>12717</v>
      </c>
      <c r="G21" s="417">
        <v>12975</v>
      </c>
      <c r="H21" s="417"/>
      <c r="I21" s="422"/>
      <c r="K21" s="428">
        <v>37956</v>
      </c>
      <c r="L21" s="175">
        <f t="shared" si="3"/>
        <v>37359</v>
      </c>
      <c r="M21" s="175">
        <f t="shared" si="4"/>
        <v>35047</v>
      </c>
      <c r="N21" s="175" t="e">
        <f t="shared" si="5"/>
        <v>#N/A</v>
      </c>
      <c r="O21" s="433"/>
      <c r="P21" s="86"/>
    </row>
    <row r="22" spans="2:16">
      <c r="B22" s="429">
        <v>37164</v>
      </c>
      <c r="C22" s="415">
        <f t="shared" si="0"/>
        <v>3</v>
      </c>
      <c r="D22" s="416" t="str">
        <f t="shared" si="1"/>
        <v>Sep2001</v>
      </c>
      <c r="E22" s="416">
        <f t="shared" si="2"/>
        <v>37135</v>
      </c>
      <c r="F22" s="417">
        <v>10854</v>
      </c>
      <c r="G22" s="417">
        <v>10552</v>
      </c>
      <c r="H22" s="417"/>
      <c r="I22" s="422"/>
      <c r="K22" s="428">
        <v>38047</v>
      </c>
      <c r="L22" s="175">
        <f t="shared" si="3"/>
        <v>39680</v>
      </c>
      <c r="M22" s="175">
        <f t="shared" si="4"/>
        <v>38086</v>
      </c>
      <c r="N22" s="175" t="e">
        <f t="shared" si="5"/>
        <v>#N/A</v>
      </c>
      <c r="O22" s="433"/>
      <c r="P22" s="86"/>
    </row>
    <row r="23" spans="2:16">
      <c r="B23" s="428">
        <v>37195</v>
      </c>
      <c r="C23" s="415">
        <f t="shared" si="0"/>
        <v>4</v>
      </c>
      <c r="D23" s="416" t="str">
        <f t="shared" si="1"/>
        <v>dec2001</v>
      </c>
      <c r="E23" s="416">
        <f t="shared" si="2"/>
        <v>37226</v>
      </c>
      <c r="F23" s="417">
        <v>12307</v>
      </c>
      <c r="G23" s="417">
        <v>11851</v>
      </c>
      <c r="H23" s="417"/>
      <c r="I23" s="422"/>
      <c r="K23" s="428">
        <v>38139</v>
      </c>
      <c r="L23" s="175">
        <f t="shared" si="3"/>
        <v>37859</v>
      </c>
      <c r="M23" s="175">
        <f t="shared" si="4"/>
        <v>38707</v>
      </c>
      <c r="N23" s="175" t="e">
        <f t="shared" si="5"/>
        <v>#N/A</v>
      </c>
      <c r="O23" s="433"/>
      <c r="P23" s="86"/>
    </row>
    <row r="24" spans="2:16">
      <c r="B24" s="429">
        <v>37225</v>
      </c>
      <c r="C24" s="415">
        <f t="shared" si="0"/>
        <v>4</v>
      </c>
      <c r="D24" s="416" t="str">
        <f t="shared" si="1"/>
        <v>dec2001</v>
      </c>
      <c r="E24" s="416">
        <f t="shared" si="2"/>
        <v>37226</v>
      </c>
      <c r="F24" s="417">
        <v>11873</v>
      </c>
      <c r="G24" s="417">
        <v>11116</v>
      </c>
      <c r="H24" s="417"/>
      <c r="I24" s="422"/>
      <c r="K24" s="428">
        <v>38231</v>
      </c>
      <c r="L24" s="175">
        <f t="shared" si="3"/>
        <v>37660</v>
      </c>
      <c r="M24" s="175">
        <f t="shared" si="4"/>
        <v>40002</v>
      </c>
      <c r="N24" s="175" t="e">
        <f t="shared" si="5"/>
        <v>#N/A</v>
      </c>
      <c r="O24" s="433"/>
      <c r="P24" s="86"/>
    </row>
    <row r="25" spans="2:16">
      <c r="B25" s="428">
        <v>37256</v>
      </c>
      <c r="C25" s="415">
        <f t="shared" si="0"/>
        <v>4</v>
      </c>
      <c r="D25" s="416" t="str">
        <f t="shared" si="1"/>
        <v>dec2001</v>
      </c>
      <c r="E25" s="416">
        <f t="shared" si="2"/>
        <v>37226</v>
      </c>
      <c r="F25" s="417">
        <v>10399</v>
      </c>
      <c r="G25" s="417">
        <v>9418</v>
      </c>
      <c r="H25" s="417"/>
      <c r="I25" s="422"/>
      <c r="K25" s="428">
        <v>38322</v>
      </c>
      <c r="L25" s="175">
        <f t="shared" si="3"/>
        <v>37129</v>
      </c>
      <c r="M25" s="175">
        <f t="shared" si="4"/>
        <v>36992</v>
      </c>
      <c r="N25" s="175" t="e">
        <f t="shared" si="5"/>
        <v>#N/A</v>
      </c>
      <c r="O25" s="433"/>
      <c r="P25" s="86"/>
    </row>
    <row r="26" spans="2:16">
      <c r="B26" s="429">
        <v>37287</v>
      </c>
      <c r="C26" s="415">
        <f t="shared" si="0"/>
        <v>1</v>
      </c>
      <c r="D26" s="416" t="str">
        <f t="shared" si="1"/>
        <v>Mar2002</v>
      </c>
      <c r="E26" s="416">
        <f t="shared" si="2"/>
        <v>37316</v>
      </c>
      <c r="F26" s="417">
        <v>12714</v>
      </c>
      <c r="G26" s="417">
        <v>10840</v>
      </c>
      <c r="H26" s="417"/>
      <c r="I26" s="422"/>
      <c r="K26" s="428">
        <v>38412</v>
      </c>
      <c r="L26" s="175">
        <f t="shared" si="3"/>
        <v>38186</v>
      </c>
      <c r="M26" s="175">
        <f t="shared" si="4"/>
        <v>36613</v>
      </c>
      <c r="N26" s="175" t="e">
        <f t="shared" si="5"/>
        <v>#N/A</v>
      </c>
      <c r="O26" s="433"/>
      <c r="P26" s="86"/>
    </row>
    <row r="27" spans="2:16">
      <c r="B27" s="428">
        <v>37315</v>
      </c>
      <c r="C27" s="415">
        <f t="shared" si="0"/>
        <v>1</v>
      </c>
      <c r="D27" s="416" t="str">
        <f t="shared" si="1"/>
        <v>Mar2002</v>
      </c>
      <c r="E27" s="416">
        <f t="shared" si="2"/>
        <v>37316</v>
      </c>
      <c r="F27" s="417">
        <v>11418</v>
      </c>
      <c r="G27" s="417">
        <v>11244</v>
      </c>
      <c r="H27" s="417"/>
      <c r="I27" s="422"/>
      <c r="K27" s="428">
        <v>38504</v>
      </c>
      <c r="L27" s="175">
        <f t="shared" si="3"/>
        <v>36674</v>
      </c>
      <c r="M27" s="175">
        <f t="shared" si="4"/>
        <v>39104</v>
      </c>
      <c r="N27" s="175" t="e">
        <f t="shared" si="5"/>
        <v>#N/A</v>
      </c>
      <c r="O27" s="433"/>
      <c r="P27" s="86"/>
    </row>
    <row r="28" spans="2:16">
      <c r="B28" s="429">
        <v>37346</v>
      </c>
      <c r="C28" s="415">
        <f t="shared" si="0"/>
        <v>1</v>
      </c>
      <c r="D28" s="416" t="str">
        <f t="shared" si="1"/>
        <v>Mar2002</v>
      </c>
      <c r="E28" s="416">
        <f t="shared" si="2"/>
        <v>37316</v>
      </c>
      <c r="F28" s="417">
        <v>11780</v>
      </c>
      <c r="G28" s="417">
        <v>11793</v>
      </c>
      <c r="H28" s="417"/>
      <c r="I28" s="422"/>
      <c r="K28" s="428">
        <v>38596</v>
      </c>
      <c r="L28" s="175">
        <f t="shared" si="3"/>
        <v>38773</v>
      </c>
      <c r="M28" s="175">
        <f t="shared" si="4"/>
        <v>38292</v>
      </c>
      <c r="N28" s="175" t="e">
        <f t="shared" si="5"/>
        <v>#N/A</v>
      </c>
      <c r="O28" s="433"/>
      <c r="P28" s="86"/>
    </row>
    <row r="29" spans="2:16">
      <c r="B29" s="428">
        <v>37376</v>
      </c>
      <c r="C29" s="415">
        <f t="shared" si="0"/>
        <v>2</v>
      </c>
      <c r="D29" s="416" t="str">
        <f t="shared" si="1"/>
        <v>June2002</v>
      </c>
      <c r="E29" s="416">
        <f t="shared" si="2"/>
        <v>37408</v>
      </c>
      <c r="F29" s="417">
        <v>11302</v>
      </c>
      <c r="G29" s="417">
        <v>10848</v>
      </c>
      <c r="H29" s="417"/>
      <c r="I29" s="422"/>
      <c r="K29" s="428">
        <v>38687</v>
      </c>
      <c r="L29" s="175">
        <f t="shared" si="3"/>
        <v>37113</v>
      </c>
      <c r="M29" s="175">
        <f t="shared" si="4"/>
        <v>36001</v>
      </c>
      <c r="N29" s="175" t="e">
        <f t="shared" si="5"/>
        <v>#N/A</v>
      </c>
      <c r="O29" s="433"/>
      <c r="P29" s="86"/>
    </row>
    <row r="30" spans="2:16">
      <c r="B30" s="429">
        <v>37407</v>
      </c>
      <c r="C30" s="415">
        <f t="shared" si="0"/>
        <v>2</v>
      </c>
      <c r="D30" s="416" t="str">
        <f t="shared" si="1"/>
        <v>June2002</v>
      </c>
      <c r="E30" s="416">
        <f t="shared" si="2"/>
        <v>37408</v>
      </c>
      <c r="F30" s="417">
        <v>12874</v>
      </c>
      <c r="G30" s="417">
        <v>12747</v>
      </c>
      <c r="H30" s="417"/>
      <c r="I30" s="422"/>
      <c r="K30" s="428">
        <v>38777</v>
      </c>
      <c r="L30" s="175">
        <f t="shared" si="3"/>
        <v>40339</v>
      </c>
      <c r="M30" s="175">
        <f t="shared" si="4"/>
        <v>37226</v>
      </c>
      <c r="N30" s="175" t="e">
        <f t="shared" si="5"/>
        <v>#N/A</v>
      </c>
      <c r="O30" s="433"/>
      <c r="P30" s="86"/>
    </row>
    <row r="31" spans="2:16">
      <c r="B31" s="428">
        <v>37437</v>
      </c>
      <c r="C31" s="415">
        <f t="shared" si="0"/>
        <v>2</v>
      </c>
      <c r="D31" s="416" t="str">
        <f t="shared" si="1"/>
        <v>June2002</v>
      </c>
      <c r="E31" s="416">
        <f t="shared" si="2"/>
        <v>37408</v>
      </c>
      <c r="F31" s="417">
        <v>10969</v>
      </c>
      <c r="G31" s="417">
        <v>10777</v>
      </c>
      <c r="H31" s="417"/>
      <c r="I31" s="422"/>
      <c r="K31" s="428">
        <v>38869</v>
      </c>
      <c r="L31" s="175">
        <f t="shared" si="3"/>
        <v>39930</v>
      </c>
      <c r="M31" s="175">
        <f t="shared" si="4"/>
        <v>40763</v>
      </c>
      <c r="N31" s="175" t="e">
        <f t="shared" si="5"/>
        <v>#N/A</v>
      </c>
      <c r="O31" s="433"/>
      <c r="P31" s="86"/>
    </row>
    <row r="32" spans="2:16">
      <c r="B32" s="429">
        <v>37468</v>
      </c>
      <c r="C32" s="415">
        <f t="shared" si="0"/>
        <v>3</v>
      </c>
      <c r="D32" s="416" t="str">
        <f t="shared" si="1"/>
        <v>Sep2002</v>
      </c>
      <c r="E32" s="416">
        <f t="shared" si="2"/>
        <v>37500</v>
      </c>
      <c r="F32" s="417">
        <v>12491</v>
      </c>
      <c r="G32" s="417">
        <v>12574</v>
      </c>
      <c r="H32" s="417"/>
      <c r="I32" s="422"/>
      <c r="K32" s="428">
        <v>38961</v>
      </c>
      <c r="L32" s="175">
        <f t="shared" si="3"/>
        <v>40166</v>
      </c>
      <c r="M32" s="175">
        <f t="shared" si="4"/>
        <v>40893</v>
      </c>
      <c r="N32" s="175" t="e">
        <f t="shared" si="5"/>
        <v>#N/A</v>
      </c>
      <c r="O32" s="433"/>
      <c r="P32" s="86"/>
    </row>
    <row r="33" spans="2:16">
      <c r="B33" s="428">
        <v>37499</v>
      </c>
      <c r="C33" s="415">
        <f t="shared" si="0"/>
        <v>3</v>
      </c>
      <c r="D33" s="416" t="str">
        <f t="shared" si="1"/>
        <v>Sep2002</v>
      </c>
      <c r="E33" s="416">
        <f t="shared" si="2"/>
        <v>37500</v>
      </c>
      <c r="F33" s="417">
        <v>12717</v>
      </c>
      <c r="G33" s="417">
        <v>12327</v>
      </c>
      <c r="H33" s="417"/>
      <c r="I33" s="422"/>
      <c r="K33" s="428">
        <v>39052</v>
      </c>
      <c r="L33" s="175">
        <f t="shared" si="3"/>
        <v>39491</v>
      </c>
      <c r="M33" s="175">
        <f t="shared" si="4"/>
        <v>38064</v>
      </c>
      <c r="N33" s="175" t="e">
        <f t="shared" si="5"/>
        <v>#N/A</v>
      </c>
      <c r="O33" s="433"/>
      <c r="P33" s="86"/>
    </row>
    <row r="34" spans="2:16">
      <c r="B34" s="429">
        <v>37529</v>
      </c>
      <c r="C34" s="415">
        <f t="shared" si="0"/>
        <v>3</v>
      </c>
      <c r="D34" s="416" t="str">
        <f t="shared" si="1"/>
        <v>Sep2002</v>
      </c>
      <c r="E34" s="416">
        <f t="shared" si="2"/>
        <v>37500</v>
      </c>
      <c r="F34" s="417">
        <v>11524</v>
      </c>
      <c r="G34" s="417">
        <v>10912</v>
      </c>
      <c r="H34" s="417"/>
      <c r="I34" s="422"/>
      <c r="K34" s="428">
        <v>39142</v>
      </c>
      <c r="L34" s="175">
        <f t="shared" si="3"/>
        <v>43128</v>
      </c>
      <c r="M34" s="175">
        <f t="shared" si="4"/>
        <v>39927</v>
      </c>
      <c r="N34" s="175" t="e">
        <f t="shared" si="5"/>
        <v>#N/A</v>
      </c>
      <c r="O34" s="433"/>
      <c r="P34" s="86"/>
    </row>
    <row r="35" spans="2:16">
      <c r="B35" s="428">
        <v>37560</v>
      </c>
      <c r="C35" s="415">
        <f t="shared" si="0"/>
        <v>4</v>
      </c>
      <c r="D35" s="416" t="str">
        <f t="shared" si="1"/>
        <v>dec2002</v>
      </c>
      <c r="E35" s="416">
        <f t="shared" si="2"/>
        <v>37591</v>
      </c>
      <c r="F35" s="417">
        <v>12859</v>
      </c>
      <c r="G35" s="417">
        <v>11983</v>
      </c>
      <c r="H35" s="417"/>
      <c r="I35" s="422"/>
      <c r="K35" s="428">
        <v>39234</v>
      </c>
      <c r="L35" s="175">
        <f t="shared" si="3"/>
        <v>42826</v>
      </c>
      <c r="M35" s="175">
        <f t="shared" si="4"/>
        <v>42681</v>
      </c>
      <c r="N35" s="175" t="e">
        <f t="shared" si="5"/>
        <v>#N/A</v>
      </c>
      <c r="O35" s="433"/>
      <c r="P35" s="86"/>
    </row>
    <row r="36" spans="2:16">
      <c r="B36" s="429">
        <v>37590</v>
      </c>
      <c r="C36" s="415">
        <f t="shared" si="0"/>
        <v>4</v>
      </c>
      <c r="D36" s="416" t="str">
        <f t="shared" si="1"/>
        <v>dec2002</v>
      </c>
      <c r="E36" s="416">
        <f t="shared" si="2"/>
        <v>37591</v>
      </c>
      <c r="F36" s="417">
        <v>12208</v>
      </c>
      <c r="G36" s="417">
        <v>11221</v>
      </c>
      <c r="H36" s="417"/>
      <c r="I36" s="422"/>
      <c r="K36" s="428">
        <v>39326</v>
      </c>
      <c r="L36" s="175">
        <f t="shared" si="3"/>
        <v>44328</v>
      </c>
      <c r="M36" s="175">
        <f t="shared" si="4"/>
        <v>44677</v>
      </c>
      <c r="N36" s="175" t="e">
        <f t="shared" si="5"/>
        <v>#N/A</v>
      </c>
      <c r="O36" s="433"/>
      <c r="P36" s="86"/>
    </row>
    <row r="37" spans="2:16">
      <c r="B37" s="428">
        <v>37621</v>
      </c>
      <c r="C37" s="415">
        <f t="shared" si="0"/>
        <v>4</v>
      </c>
      <c r="D37" s="416" t="str">
        <f t="shared" si="1"/>
        <v>dec2002</v>
      </c>
      <c r="E37" s="416">
        <f t="shared" si="2"/>
        <v>37591</v>
      </c>
      <c r="F37" s="417">
        <v>12113</v>
      </c>
      <c r="G37" s="417">
        <v>10069</v>
      </c>
      <c r="H37" s="417"/>
      <c r="I37" s="422"/>
      <c r="K37" s="428">
        <v>39417</v>
      </c>
      <c r="L37" s="175">
        <f t="shared" si="3"/>
        <v>43493</v>
      </c>
      <c r="M37" s="175">
        <f t="shared" si="4"/>
        <v>41092</v>
      </c>
      <c r="N37" s="175" t="e">
        <f t="shared" si="5"/>
        <v>#N/A</v>
      </c>
      <c r="O37" s="433"/>
      <c r="P37" s="86"/>
    </row>
    <row r="38" spans="2:16">
      <c r="B38" s="429">
        <v>37652</v>
      </c>
      <c r="C38" s="415">
        <f t="shared" si="0"/>
        <v>1</v>
      </c>
      <c r="D38" s="416" t="str">
        <f t="shared" si="1"/>
        <v>Mar2003</v>
      </c>
      <c r="E38" s="416">
        <f t="shared" si="2"/>
        <v>37681</v>
      </c>
      <c r="F38" s="417">
        <v>13692</v>
      </c>
      <c r="G38" s="417">
        <v>11058</v>
      </c>
      <c r="H38" s="417"/>
      <c r="I38" s="422"/>
      <c r="K38" s="428">
        <v>39508</v>
      </c>
      <c r="L38" s="175">
        <f t="shared" si="3"/>
        <v>44710</v>
      </c>
      <c r="M38" s="175">
        <f t="shared" si="4"/>
        <v>42256</v>
      </c>
      <c r="N38" s="175" t="e">
        <f t="shared" si="5"/>
        <v>#N/A</v>
      </c>
      <c r="O38" s="433"/>
      <c r="P38" s="86"/>
    </row>
    <row r="39" spans="2:16">
      <c r="B39" s="428">
        <v>37680</v>
      </c>
      <c r="C39" s="415">
        <f t="shared" si="0"/>
        <v>1</v>
      </c>
      <c r="D39" s="416" t="str">
        <f t="shared" si="1"/>
        <v>Mar2003</v>
      </c>
      <c r="E39" s="416">
        <f t="shared" si="2"/>
        <v>37681</v>
      </c>
      <c r="F39" s="417">
        <v>12391</v>
      </c>
      <c r="G39" s="417">
        <v>11421</v>
      </c>
      <c r="H39" s="417"/>
      <c r="I39" s="422"/>
      <c r="K39" s="428">
        <v>39600</v>
      </c>
      <c r="L39" s="175">
        <f t="shared" si="3"/>
        <v>45094</v>
      </c>
      <c r="M39" s="175">
        <f t="shared" si="4"/>
        <v>47437</v>
      </c>
      <c r="N39" s="175" t="e">
        <f t="shared" si="5"/>
        <v>#N/A</v>
      </c>
      <c r="O39" s="433"/>
      <c r="P39" s="86"/>
    </row>
    <row r="40" spans="2:16">
      <c r="B40" s="429">
        <v>37711</v>
      </c>
      <c r="C40" s="415">
        <f t="shared" si="0"/>
        <v>1</v>
      </c>
      <c r="D40" s="416" t="str">
        <f t="shared" si="1"/>
        <v>Mar2003</v>
      </c>
      <c r="E40" s="416">
        <f t="shared" si="2"/>
        <v>37681</v>
      </c>
      <c r="F40" s="417">
        <v>12959</v>
      </c>
      <c r="G40" s="417">
        <v>11683</v>
      </c>
      <c r="H40" s="417"/>
      <c r="I40" s="422"/>
      <c r="K40" s="428">
        <v>39692</v>
      </c>
      <c r="L40" s="175">
        <f t="shared" si="3"/>
        <v>46069</v>
      </c>
      <c r="M40" s="175">
        <f t="shared" si="4"/>
        <v>47064</v>
      </c>
      <c r="N40" s="175" t="e">
        <f t="shared" si="5"/>
        <v>#N/A</v>
      </c>
      <c r="O40" s="433"/>
      <c r="P40" s="86"/>
    </row>
    <row r="41" spans="2:16">
      <c r="B41" s="428">
        <v>37741</v>
      </c>
      <c r="C41" s="415">
        <f t="shared" si="0"/>
        <v>2</v>
      </c>
      <c r="D41" s="416" t="str">
        <f t="shared" si="1"/>
        <v>June2003</v>
      </c>
      <c r="E41" s="416">
        <f t="shared" si="2"/>
        <v>37773</v>
      </c>
      <c r="F41" s="417">
        <v>12925</v>
      </c>
      <c r="G41" s="417">
        <v>10262</v>
      </c>
      <c r="H41" s="417"/>
      <c r="I41" s="422"/>
      <c r="K41" s="428">
        <v>39783</v>
      </c>
      <c r="L41" s="175">
        <f t="shared" si="3"/>
        <v>46040</v>
      </c>
      <c r="M41" s="175">
        <f t="shared" si="4"/>
        <v>44468</v>
      </c>
      <c r="N41" s="175" t="e">
        <f t="shared" si="5"/>
        <v>#N/A</v>
      </c>
      <c r="O41" s="433"/>
      <c r="P41" s="86"/>
    </row>
    <row r="42" spans="2:16">
      <c r="B42" s="429">
        <v>37772</v>
      </c>
      <c r="C42" s="415">
        <f t="shared" si="0"/>
        <v>2</v>
      </c>
      <c r="D42" s="416" t="str">
        <f t="shared" si="1"/>
        <v>June2003</v>
      </c>
      <c r="E42" s="416">
        <f t="shared" si="2"/>
        <v>37773</v>
      </c>
      <c r="F42" s="417">
        <v>14272</v>
      </c>
      <c r="G42" s="417">
        <v>13357</v>
      </c>
      <c r="H42" s="417"/>
      <c r="I42" s="422"/>
      <c r="K42" s="428">
        <v>39873</v>
      </c>
      <c r="L42" s="175">
        <f t="shared" si="3"/>
        <v>48897</v>
      </c>
      <c r="M42" s="175">
        <f t="shared" si="4"/>
        <v>45072</v>
      </c>
      <c r="N42" s="175" t="e">
        <f t="shared" si="5"/>
        <v>#N/A</v>
      </c>
      <c r="O42" s="433"/>
      <c r="P42" s="86"/>
    </row>
    <row r="43" spans="2:16">
      <c r="B43" s="428">
        <v>37802</v>
      </c>
      <c r="C43" s="415">
        <f t="shared" si="0"/>
        <v>2</v>
      </c>
      <c r="D43" s="416" t="str">
        <f t="shared" si="1"/>
        <v>June2003</v>
      </c>
      <c r="E43" s="416">
        <f t="shared" si="2"/>
        <v>37773</v>
      </c>
      <c r="F43" s="417">
        <v>12933</v>
      </c>
      <c r="G43" s="417">
        <v>12066</v>
      </c>
      <c r="H43" s="417"/>
      <c r="I43" s="422"/>
      <c r="K43" s="428">
        <v>39965</v>
      </c>
      <c r="L43" s="175">
        <f t="shared" si="3"/>
        <v>47517</v>
      </c>
      <c r="M43" s="175">
        <f t="shared" si="4"/>
        <v>49140</v>
      </c>
      <c r="N43" s="175" t="e">
        <f t="shared" si="5"/>
        <v>#N/A</v>
      </c>
      <c r="O43" s="433"/>
      <c r="P43" s="86"/>
    </row>
    <row r="44" spans="2:16">
      <c r="B44" s="429">
        <v>37833</v>
      </c>
      <c r="C44" s="415">
        <f t="shared" si="0"/>
        <v>3</v>
      </c>
      <c r="D44" s="416" t="str">
        <f t="shared" si="1"/>
        <v>Sep2003</v>
      </c>
      <c r="E44" s="416">
        <f t="shared" si="2"/>
        <v>37865</v>
      </c>
      <c r="F44" s="417">
        <v>13733</v>
      </c>
      <c r="G44" s="417">
        <v>13471</v>
      </c>
      <c r="H44" s="417"/>
      <c r="I44" s="422"/>
      <c r="K44" s="428">
        <v>40057</v>
      </c>
      <c r="L44" s="175">
        <f t="shared" si="3"/>
        <v>48360</v>
      </c>
      <c r="M44" s="175">
        <f t="shared" si="4"/>
        <v>49715</v>
      </c>
      <c r="N44" s="175" t="e">
        <f t="shared" si="5"/>
        <v>#N/A</v>
      </c>
      <c r="O44" s="433"/>
      <c r="P44" s="86"/>
    </row>
    <row r="45" spans="2:16">
      <c r="B45" s="428">
        <v>37864</v>
      </c>
      <c r="C45" s="415">
        <f t="shared" si="0"/>
        <v>3</v>
      </c>
      <c r="D45" s="416" t="str">
        <f t="shared" si="1"/>
        <v>Sep2003</v>
      </c>
      <c r="E45" s="416">
        <f t="shared" si="2"/>
        <v>37865</v>
      </c>
      <c r="F45" s="417">
        <v>13187</v>
      </c>
      <c r="G45" s="417">
        <v>12405</v>
      </c>
      <c r="H45" s="417"/>
      <c r="I45" s="422"/>
      <c r="K45" s="428">
        <v>40148</v>
      </c>
      <c r="L45" s="175">
        <f t="shared" si="3"/>
        <v>45958</v>
      </c>
      <c r="M45" s="175">
        <f t="shared" si="4"/>
        <v>45542</v>
      </c>
      <c r="N45" s="175" t="e">
        <f t="shared" si="5"/>
        <v>#N/A</v>
      </c>
      <c r="O45" s="433"/>
      <c r="P45" s="86"/>
    </row>
    <row r="46" spans="2:16">
      <c r="B46" s="429">
        <v>37894</v>
      </c>
      <c r="C46" s="415">
        <f t="shared" si="0"/>
        <v>3</v>
      </c>
      <c r="D46" s="416" t="str">
        <f t="shared" si="1"/>
        <v>Sep2003</v>
      </c>
      <c r="E46" s="416">
        <f t="shared" si="2"/>
        <v>37865</v>
      </c>
      <c r="F46" s="417">
        <v>13079</v>
      </c>
      <c r="G46" s="417">
        <v>13174</v>
      </c>
      <c r="H46" s="417"/>
      <c r="I46" s="422"/>
      <c r="K46" s="428">
        <v>40238</v>
      </c>
      <c r="L46" s="175">
        <f t="shared" si="3"/>
        <v>45301</v>
      </c>
      <c r="M46" s="175">
        <f t="shared" si="4"/>
        <v>45470</v>
      </c>
      <c r="N46" s="175" t="e">
        <f t="shared" si="5"/>
        <v>#N/A</v>
      </c>
      <c r="O46" s="433"/>
      <c r="P46" s="86"/>
    </row>
    <row r="47" spans="2:16">
      <c r="B47" s="428">
        <v>37925</v>
      </c>
      <c r="C47" s="415">
        <f t="shared" si="0"/>
        <v>4</v>
      </c>
      <c r="D47" s="416" t="str">
        <f t="shared" si="1"/>
        <v>dec2003</v>
      </c>
      <c r="E47" s="416">
        <f t="shared" si="2"/>
        <v>37956</v>
      </c>
      <c r="F47" s="417">
        <v>13199</v>
      </c>
      <c r="G47" s="417">
        <v>12478</v>
      </c>
      <c r="H47" s="417"/>
      <c r="I47" s="422"/>
      <c r="K47" s="428">
        <v>40330</v>
      </c>
      <c r="L47" s="175">
        <f t="shared" si="3"/>
        <v>43104</v>
      </c>
      <c r="M47" s="175">
        <f t="shared" si="4"/>
        <v>45212</v>
      </c>
      <c r="N47" s="175" t="e">
        <f t="shared" si="5"/>
        <v>#N/A</v>
      </c>
      <c r="O47" s="433"/>
      <c r="P47" s="86"/>
    </row>
    <row r="48" spans="2:16">
      <c r="B48" s="429">
        <v>37955</v>
      </c>
      <c r="C48" s="415">
        <f t="shared" si="0"/>
        <v>4</v>
      </c>
      <c r="D48" s="416" t="str">
        <f t="shared" si="1"/>
        <v>dec2003</v>
      </c>
      <c r="E48" s="416">
        <f t="shared" si="2"/>
        <v>37956</v>
      </c>
      <c r="F48" s="417">
        <v>11983</v>
      </c>
      <c r="G48" s="417">
        <v>11198</v>
      </c>
      <c r="H48" s="417"/>
      <c r="I48" s="422"/>
      <c r="K48" s="428">
        <v>40422</v>
      </c>
      <c r="L48" s="175">
        <f t="shared" si="3"/>
        <v>43769</v>
      </c>
      <c r="M48" s="175">
        <f t="shared" si="4"/>
        <v>45587</v>
      </c>
      <c r="N48" s="175" t="e">
        <f t="shared" si="5"/>
        <v>#N/A</v>
      </c>
      <c r="O48" s="433"/>
      <c r="P48" s="86"/>
    </row>
    <row r="49" spans="2:16">
      <c r="B49" s="428">
        <v>37986</v>
      </c>
      <c r="C49" s="415">
        <f t="shared" si="0"/>
        <v>4</v>
      </c>
      <c r="D49" s="416" t="str">
        <f t="shared" si="1"/>
        <v>dec2003</v>
      </c>
      <c r="E49" s="416">
        <f t="shared" si="2"/>
        <v>37956</v>
      </c>
      <c r="F49" s="417">
        <v>12177</v>
      </c>
      <c r="G49" s="417">
        <v>11371</v>
      </c>
      <c r="H49" s="417"/>
      <c r="I49" s="422"/>
      <c r="K49" s="428">
        <v>40513</v>
      </c>
      <c r="L49" s="175">
        <f t="shared" si="3"/>
        <v>40753</v>
      </c>
      <c r="M49" s="175">
        <f t="shared" si="4"/>
        <v>41046</v>
      </c>
      <c r="N49" s="175" t="e">
        <f t="shared" si="5"/>
        <v>#N/A</v>
      </c>
      <c r="O49" s="433"/>
      <c r="P49" s="86"/>
    </row>
    <row r="50" spans="2:16">
      <c r="B50" s="429">
        <v>38017</v>
      </c>
      <c r="C50" s="415">
        <f t="shared" si="0"/>
        <v>1</v>
      </c>
      <c r="D50" s="416" t="str">
        <f t="shared" si="1"/>
        <v>Mar2004</v>
      </c>
      <c r="E50" s="416">
        <f t="shared" si="2"/>
        <v>38047</v>
      </c>
      <c r="F50" s="417">
        <v>14011</v>
      </c>
      <c r="G50" s="417">
        <v>11496</v>
      </c>
      <c r="H50" s="417"/>
      <c r="I50" s="422"/>
      <c r="K50" s="428">
        <v>40603</v>
      </c>
      <c r="L50" s="175">
        <f t="shared" si="3"/>
        <v>38751</v>
      </c>
      <c r="M50" s="175">
        <f t="shared" si="4"/>
        <v>38243</v>
      </c>
      <c r="N50" s="175" t="e">
        <f t="shared" si="5"/>
        <v>#N/A</v>
      </c>
      <c r="O50" s="433"/>
      <c r="P50" s="86"/>
    </row>
    <row r="51" spans="2:16">
      <c r="B51" s="428">
        <v>38046</v>
      </c>
      <c r="C51" s="415">
        <f t="shared" si="0"/>
        <v>1</v>
      </c>
      <c r="D51" s="416" t="str">
        <f t="shared" si="1"/>
        <v>Mar2004</v>
      </c>
      <c r="E51" s="416">
        <f t="shared" si="2"/>
        <v>38047</v>
      </c>
      <c r="F51" s="417">
        <v>11524</v>
      </c>
      <c r="G51" s="417">
        <v>12143</v>
      </c>
      <c r="H51" s="417"/>
      <c r="I51" s="422"/>
      <c r="K51" s="428">
        <v>40695</v>
      </c>
      <c r="L51" s="175">
        <f t="shared" si="3"/>
        <v>39399</v>
      </c>
      <c r="M51" s="175">
        <f t="shared" si="4"/>
        <v>39999</v>
      </c>
      <c r="N51" s="175" t="e">
        <f t="shared" si="5"/>
        <v>#N/A</v>
      </c>
      <c r="O51" s="433"/>
      <c r="P51" s="86"/>
    </row>
    <row r="52" spans="2:16">
      <c r="B52" s="429">
        <v>38077</v>
      </c>
      <c r="C52" s="415">
        <f t="shared" si="0"/>
        <v>1</v>
      </c>
      <c r="D52" s="416" t="str">
        <f t="shared" si="1"/>
        <v>Mar2004</v>
      </c>
      <c r="E52" s="416">
        <f t="shared" si="2"/>
        <v>38047</v>
      </c>
      <c r="F52" s="417">
        <v>14145</v>
      </c>
      <c r="G52" s="417">
        <v>14447</v>
      </c>
      <c r="H52" s="417"/>
      <c r="I52" s="422"/>
      <c r="K52" s="428">
        <v>40787</v>
      </c>
      <c r="L52" s="175">
        <f t="shared" si="3"/>
        <v>40135</v>
      </c>
      <c r="M52" s="175">
        <f t="shared" si="4"/>
        <v>41170</v>
      </c>
      <c r="N52" s="175" t="e">
        <f t="shared" si="5"/>
        <v>#N/A</v>
      </c>
      <c r="O52" s="433"/>
      <c r="P52" s="86"/>
    </row>
    <row r="53" spans="2:16">
      <c r="B53" s="428">
        <v>38107</v>
      </c>
      <c r="C53" s="415">
        <f t="shared" si="0"/>
        <v>2</v>
      </c>
      <c r="D53" s="416" t="str">
        <f t="shared" si="1"/>
        <v>June2004</v>
      </c>
      <c r="E53" s="416">
        <f t="shared" si="2"/>
        <v>38139</v>
      </c>
      <c r="F53" s="417">
        <v>12628</v>
      </c>
      <c r="G53" s="417">
        <v>12463</v>
      </c>
      <c r="H53" s="417"/>
      <c r="I53" s="422"/>
      <c r="K53" s="428">
        <v>40878</v>
      </c>
      <c r="L53" s="175">
        <f t="shared" si="3"/>
        <v>35298</v>
      </c>
      <c r="M53" s="175">
        <f t="shared" si="4"/>
        <v>36654</v>
      </c>
      <c r="N53" s="175" t="e">
        <f t="shared" si="5"/>
        <v>#N/A</v>
      </c>
      <c r="O53" s="433"/>
      <c r="P53" s="86"/>
    </row>
    <row r="54" spans="2:16">
      <c r="B54" s="429">
        <v>38138</v>
      </c>
      <c r="C54" s="415">
        <f t="shared" si="0"/>
        <v>2</v>
      </c>
      <c r="D54" s="416" t="str">
        <f t="shared" si="1"/>
        <v>June2004</v>
      </c>
      <c r="E54" s="416">
        <f t="shared" si="2"/>
        <v>38139</v>
      </c>
      <c r="F54" s="417">
        <v>12547</v>
      </c>
      <c r="G54" s="417">
        <v>13091</v>
      </c>
      <c r="H54" s="417"/>
      <c r="I54" s="422"/>
      <c r="K54" s="428">
        <v>40969</v>
      </c>
      <c r="L54" s="175">
        <f t="shared" si="3"/>
        <v>35190</v>
      </c>
      <c r="M54" s="175">
        <f t="shared" si="4"/>
        <v>35544</v>
      </c>
      <c r="N54" s="175" t="e">
        <f t="shared" si="5"/>
        <v>#N/A</v>
      </c>
      <c r="O54" s="433"/>
      <c r="P54" s="86"/>
    </row>
    <row r="55" spans="2:16">
      <c r="B55" s="428">
        <v>38168</v>
      </c>
      <c r="C55" s="415">
        <f t="shared" si="0"/>
        <v>2</v>
      </c>
      <c r="D55" s="416" t="str">
        <f t="shared" si="1"/>
        <v>June2004</v>
      </c>
      <c r="E55" s="416">
        <f t="shared" si="2"/>
        <v>38139</v>
      </c>
      <c r="F55" s="417">
        <v>12684</v>
      </c>
      <c r="G55" s="417">
        <v>13153</v>
      </c>
      <c r="H55" s="417"/>
      <c r="I55" s="422"/>
      <c r="K55" s="428">
        <v>41061</v>
      </c>
      <c r="L55" s="175">
        <f t="shared" si="3"/>
        <v>34803</v>
      </c>
      <c r="M55" s="175">
        <f t="shared" si="4"/>
        <v>36645</v>
      </c>
      <c r="N55" s="175" t="e">
        <f t="shared" si="5"/>
        <v>#N/A</v>
      </c>
      <c r="O55" s="433"/>
      <c r="P55" s="86"/>
    </row>
    <row r="56" spans="2:16">
      <c r="B56" s="429">
        <v>38199</v>
      </c>
      <c r="C56" s="415">
        <f t="shared" si="0"/>
        <v>3</v>
      </c>
      <c r="D56" s="416" t="str">
        <f t="shared" si="1"/>
        <v>Sep2004</v>
      </c>
      <c r="E56" s="416">
        <f t="shared" si="2"/>
        <v>38231</v>
      </c>
      <c r="F56" s="417">
        <v>12303</v>
      </c>
      <c r="G56" s="417">
        <v>13129</v>
      </c>
      <c r="H56" s="417"/>
      <c r="I56" s="422"/>
      <c r="K56" s="428">
        <v>41153</v>
      </c>
      <c r="L56" s="175">
        <f t="shared" si="3"/>
        <v>33293</v>
      </c>
      <c r="M56" s="175">
        <f t="shared" si="4"/>
        <v>37596</v>
      </c>
      <c r="N56" s="175" t="e">
        <f t="shared" si="5"/>
        <v>#N/A</v>
      </c>
      <c r="O56" s="433"/>
      <c r="P56" s="86"/>
    </row>
    <row r="57" spans="2:16">
      <c r="B57" s="428">
        <v>38230</v>
      </c>
      <c r="C57" s="415">
        <f t="shared" si="0"/>
        <v>3</v>
      </c>
      <c r="D57" s="416" t="str">
        <f t="shared" si="1"/>
        <v>Sep2004</v>
      </c>
      <c r="E57" s="416">
        <f t="shared" si="2"/>
        <v>38231</v>
      </c>
      <c r="F57" s="417">
        <v>12622</v>
      </c>
      <c r="G57" s="417">
        <v>13564</v>
      </c>
      <c r="H57" s="417"/>
      <c r="I57" s="422"/>
      <c r="K57" s="428">
        <v>41244</v>
      </c>
      <c r="L57" s="175">
        <f t="shared" si="3"/>
        <v>33077</v>
      </c>
      <c r="M57" s="175">
        <f t="shared" si="4"/>
        <v>34328</v>
      </c>
      <c r="N57" s="175" t="e">
        <f t="shared" si="5"/>
        <v>#N/A</v>
      </c>
      <c r="O57" s="433"/>
      <c r="P57" s="86"/>
    </row>
    <row r="58" spans="2:16">
      <c r="B58" s="429">
        <v>38260</v>
      </c>
      <c r="C58" s="415">
        <f t="shared" si="0"/>
        <v>3</v>
      </c>
      <c r="D58" s="416" t="str">
        <f t="shared" si="1"/>
        <v>Sep2004</v>
      </c>
      <c r="E58" s="416">
        <f t="shared" si="2"/>
        <v>38231</v>
      </c>
      <c r="F58" s="417">
        <v>12735</v>
      </c>
      <c r="G58" s="417">
        <v>13309</v>
      </c>
      <c r="H58" s="417"/>
      <c r="I58" s="422"/>
      <c r="K58" s="428">
        <v>41334</v>
      </c>
      <c r="L58" s="175">
        <f t="shared" si="3"/>
        <v>31695</v>
      </c>
      <c r="M58" s="175">
        <f t="shared" si="4"/>
        <v>32427</v>
      </c>
      <c r="N58" s="175" t="e">
        <f t="shared" si="5"/>
        <v>#N/A</v>
      </c>
      <c r="O58" s="433"/>
      <c r="P58" s="86"/>
    </row>
    <row r="59" spans="2:16">
      <c r="B59" s="428">
        <v>38291</v>
      </c>
      <c r="C59" s="415">
        <f t="shared" si="0"/>
        <v>4</v>
      </c>
      <c r="D59" s="416" t="str">
        <f t="shared" si="1"/>
        <v>dec2004</v>
      </c>
      <c r="E59" s="416">
        <f t="shared" si="2"/>
        <v>38322</v>
      </c>
      <c r="F59" s="417">
        <v>11806</v>
      </c>
      <c r="G59" s="417">
        <v>12105</v>
      </c>
      <c r="H59" s="417"/>
      <c r="I59" s="422"/>
      <c r="K59" s="428">
        <v>41426</v>
      </c>
      <c r="L59" s="175">
        <f t="shared" si="3"/>
        <v>31264</v>
      </c>
      <c r="M59" s="175">
        <f t="shared" si="4"/>
        <v>33933</v>
      </c>
      <c r="N59" s="175" t="e">
        <f t="shared" si="5"/>
        <v>#N/A</v>
      </c>
      <c r="O59" s="433"/>
      <c r="P59" s="86"/>
    </row>
    <row r="60" spans="2:16">
      <c r="B60" s="429">
        <v>38321</v>
      </c>
      <c r="C60" s="415">
        <f t="shared" si="0"/>
        <v>4</v>
      </c>
      <c r="D60" s="416" t="str">
        <f t="shared" si="1"/>
        <v>dec2004</v>
      </c>
      <c r="E60" s="416">
        <f t="shared" si="2"/>
        <v>38322</v>
      </c>
      <c r="F60" s="417">
        <v>13072</v>
      </c>
      <c r="G60" s="417">
        <v>13100</v>
      </c>
      <c r="H60" s="417"/>
      <c r="I60" s="422"/>
      <c r="K60" s="428">
        <v>41518</v>
      </c>
      <c r="L60" s="175">
        <f t="shared" si="3"/>
        <v>30155</v>
      </c>
      <c r="M60" s="175">
        <f t="shared" si="4"/>
        <v>33374</v>
      </c>
      <c r="N60" s="175" t="e">
        <f t="shared" si="5"/>
        <v>#N/A</v>
      </c>
      <c r="O60" s="433"/>
      <c r="P60" s="86"/>
    </row>
    <row r="61" spans="2:16">
      <c r="B61" s="428">
        <v>38352</v>
      </c>
      <c r="C61" s="415">
        <f t="shared" si="0"/>
        <v>4</v>
      </c>
      <c r="D61" s="416" t="str">
        <f t="shared" si="1"/>
        <v>dec2004</v>
      </c>
      <c r="E61" s="416">
        <f t="shared" si="2"/>
        <v>38322</v>
      </c>
      <c r="F61" s="417">
        <v>12251</v>
      </c>
      <c r="G61" s="417">
        <v>11787</v>
      </c>
      <c r="H61" s="417"/>
      <c r="I61" s="422"/>
      <c r="K61" s="428">
        <v>41609</v>
      </c>
      <c r="L61" s="175">
        <f t="shared" si="3"/>
        <v>29026</v>
      </c>
      <c r="M61" s="175">
        <f t="shared" si="4"/>
        <v>30000</v>
      </c>
      <c r="N61" s="175" t="e">
        <f t="shared" si="5"/>
        <v>#N/A</v>
      </c>
      <c r="O61" s="433"/>
      <c r="P61" s="86"/>
    </row>
    <row r="62" spans="2:16">
      <c r="B62" s="429">
        <v>38383</v>
      </c>
      <c r="C62" s="415">
        <f t="shared" si="0"/>
        <v>1</v>
      </c>
      <c r="D62" s="416" t="str">
        <f t="shared" si="1"/>
        <v>Mar2005</v>
      </c>
      <c r="E62" s="416">
        <f t="shared" si="2"/>
        <v>38412</v>
      </c>
      <c r="F62" s="417">
        <v>12998</v>
      </c>
      <c r="G62" s="417">
        <v>10646</v>
      </c>
      <c r="H62" s="417"/>
      <c r="I62" s="422"/>
      <c r="K62" s="428">
        <v>41699</v>
      </c>
      <c r="L62" s="175">
        <f t="shared" si="3"/>
        <v>28442</v>
      </c>
      <c r="M62" s="175">
        <f t="shared" si="4"/>
        <v>27778</v>
      </c>
      <c r="N62" s="175" t="e">
        <f t="shared" si="5"/>
        <v>#N/A</v>
      </c>
      <c r="O62" s="433"/>
      <c r="P62" s="86"/>
    </row>
    <row r="63" spans="2:16">
      <c r="B63" s="428">
        <v>38411</v>
      </c>
      <c r="C63" s="415">
        <f t="shared" si="0"/>
        <v>1</v>
      </c>
      <c r="D63" s="416" t="str">
        <f t="shared" si="1"/>
        <v>Mar2005</v>
      </c>
      <c r="E63" s="416">
        <f t="shared" si="2"/>
        <v>38412</v>
      </c>
      <c r="F63" s="417">
        <v>12033</v>
      </c>
      <c r="G63" s="417">
        <v>12919</v>
      </c>
      <c r="H63" s="417"/>
      <c r="I63" s="422"/>
      <c r="K63" s="428">
        <v>41791</v>
      </c>
      <c r="L63" s="175">
        <f t="shared" si="3"/>
        <v>28741</v>
      </c>
      <c r="M63" s="175">
        <f t="shared" si="4"/>
        <v>29375</v>
      </c>
      <c r="N63" s="175" t="e">
        <f t="shared" si="5"/>
        <v>#N/A</v>
      </c>
      <c r="O63" s="433"/>
      <c r="P63" s="86"/>
    </row>
    <row r="64" spans="2:16">
      <c r="B64" s="429">
        <v>38442</v>
      </c>
      <c r="C64" s="415">
        <f t="shared" si="0"/>
        <v>1</v>
      </c>
      <c r="D64" s="416" t="str">
        <f t="shared" si="1"/>
        <v>Mar2005</v>
      </c>
      <c r="E64" s="416">
        <f t="shared" si="2"/>
        <v>38412</v>
      </c>
      <c r="F64" s="417">
        <v>13155</v>
      </c>
      <c r="G64" s="417">
        <v>13048</v>
      </c>
      <c r="H64" s="417"/>
      <c r="I64" s="422"/>
      <c r="K64" s="428">
        <v>41883</v>
      </c>
      <c r="L64" s="175">
        <f t="shared" si="3"/>
        <v>29630</v>
      </c>
      <c r="M64" s="175">
        <f t="shared" si="4"/>
        <v>30961</v>
      </c>
      <c r="N64" s="175" t="e">
        <f t="shared" si="5"/>
        <v>#N/A</v>
      </c>
      <c r="O64" s="433"/>
      <c r="P64" s="86"/>
    </row>
    <row r="65" spans="2:16">
      <c r="B65" s="428">
        <v>38472</v>
      </c>
      <c r="C65" s="415">
        <f t="shared" si="0"/>
        <v>2</v>
      </c>
      <c r="D65" s="416" t="str">
        <f t="shared" si="1"/>
        <v>June2005</v>
      </c>
      <c r="E65" s="416">
        <f t="shared" si="2"/>
        <v>38504</v>
      </c>
      <c r="F65" s="417">
        <v>11666</v>
      </c>
      <c r="G65" s="417">
        <v>12886</v>
      </c>
      <c r="H65" s="417"/>
      <c r="I65" s="422"/>
      <c r="K65" s="428">
        <v>41974</v>
      </c>
      <c r="L65" s="175">
        <f t="shared" si="3"/>
        <v>28567</v>
      </c>
      <c r="M65" s="175">
        <f t="shared" si="4"/>
        <v>28435</v>
      </c>
      <c r="N65" s="175" t="e">
        <f t="shared" si="5"/>
        <v>#N/A</v>
      </c>
      <c r="O65" s="433"/>
      <c r="P65" s="86"/>
    </row>
    <row r="66" spans="2:16">
      <c r="B66" s="429">
        <v>38503</v>
      </c>
      <c r="C66" s="415">
        <f t="shared" si="0"/>
        <v>2</v>
      </c>
      <c r="D66" s="416" t="str">
        <f t="shared" si="1"/>
        <v>June2005</v>
      </c>
      <c r="E66" s="416">
        <f t="shared" si="2"/>
        <v>38504</v>
      </c>
      <c r="F66" s="417">
        <v>12353</v>
      </c>
      <c r="G66" s="417">
        <v>13410</v>
      </c>
      <c r="H66" s="417"/>
      <c r="I66" s="422"/>
      <c r="K66" s="428">
        <v>42064</v>
      </c>
      <c r="L66" s="175">
        <f t="shared" si="3"/>
        <v>28293</v>
      </c>
      <c r="M66" s="175">
        <f t="shared" si="4"/>
        <v>26126</v>
      </c>
      <c r="N66" s="175" t="e">
        <f t="shared" si="5"/>
        <v>#N/A</v>
      </c>
      <c r="O66" s="433"/>
      <c r="P66" s="86"/>
    </row>
    <row r="67" spans="2:16">
      <c r="B67" s="428">
        <v>38533</v>
      </c>
      <c r="C67" s="415">
        <f t="shared" si="0"/>
        <v>2</v>
      </c>
      <c r="D67" s="416" t="str">
        <f t="shared" si="1"/>
        <v>June2005</v>
      </c>
      <c r="E67" s="416">
        <f t="shared" si="2"/>
        <v>38504</v>
      </c>
      <c r="F67" s="417">
        <v>12655</v>
      </c>
      <c r="G67" s="417">
        <v>12808</v>
      </c>
      <c r="H67" s="417"/>
      <c r="I67" s="422"/>
      <c r="K67" s="428">
        <v>42156</v>
      </c>
      <c r="L67" s="175">
        <f t="shared" si="3"/>
        <v>27497</v>
      </c>
      <c r="M67" s="175">
        <f t="shared" si="4"/>
        <v>27564</v>
      </c>
      <c r="N67" s="175" t="e">
        <f t="shared" si="5"/>
        <v>#N/A</v>
      </c>
      <c r="O67" s="433"/>
      <c r="P67" s="86"/>
    </row>
    <row r="68" spans="2:16">
      <c r="B68" s="429">
        <v>38564</v>
      </c>
      <c r="C68" s="415">
        <f t="shared" si="0"/>
        <v>3</v>
      </c>
      <c r="D68" s="416" t="str">
        <f t="shared" si="1"/>
        <v>Sep2005</v>
      </c>
      <c r="E68" s="416">
        <f t="shared" si="2"/>
        <v>38596</v>
      </c>
      <c r="F68" s="417">
        <v>11873</v>
      </c>
      <c r="G68" s="417">
        <v>12019</v>
      </c>
      <c r="H68" s="417"/>
      <c r="I68" s="422"/>
      <c r="K68" s="428">
        <v>42248</v>
      </c>
      <c r="L68" s="175">
        <f t="shared" si="3"/>
        <v>28330</v>
      </c>
      <c r="M68" s="175">
        <f t="shared" si="4"/>
        <v>28875</v>
      </c>
      <c r="N68" s="175" t="e">
        <f t="shared" si="5"/>
        <v>#N/A</v>
      </c>
      <c r="O68" s="433"/>
      <c r="P68" s="86"/>
    </row>
    <row r="69" spans="2:16">
      <c r="B69" s="428">
        <v>38595</v>
      </c>
      <c r="C69" s="415">
        <f t="shared" si="0"/>
        <v>3</v>
      </c>
      <c r="D69" s="416" t="str">
        <f t="shared" si="1"/>
        <v>Sep2005</v>
      </c>
      <c r="E69" s="416">
        <f t="shared" si="2"/>
        <v>38596</v>
      </c>
      <c r="F69" s="417">
        <v>13595</v>
      </c>
      <c r="G69" s="417">
        <v>13394</v>
      </c>
      <c r="H69" s="417"/>
      <c r="I69" s="422"/>
      <c r="K69" s="428">
        <v>42339</v>
      </c>
      <c r="L69" s="175">
        <f t="shared" si="3"/>
        <v>28183</v>
      </c>
      <c r="M69" s="175">
        <f t="shared" si="4"/>
        <v>26982</v>
      </c>
      <c r="N69" s="175" t="e">
        <f t="shared" si="5"/>
        <v>#N/A</v>
      </c>
      <c r="O69" s="418"/>
      <c r="P69" s="86"/>
    </row>
    <row r="70" spans="2:16">
      <c r="B70" s="429">
        <v>38625</v>
      </c>
      <c r="C70" s="415">
        <f t="shared" si="0"/>
        <v>3</v>
      </c>
      <c r="D70" s="416" t="str">
        <f t="shared" si="1"/>
        <v>Sep2005</v>
      </c>
      <c r="E70" s="416">
        <f t="shared" si="2"/>
        <v>38596</v>
      </c>
      <c r="F70" s="417">
        <v>13305</v>
      </c>
      <c r="G70" s="417">
        <v>12879</v>
      </c>
      <c r="H70" s="417"/>
      <c r="I70" s="422"/>
      <c r="K70" s="428">
        <v>42430</v>
      </c>
      <c r="L70" s="175">
        <f t="shared" si="3"/>
        <v>28300</v>
      </c>
      <c r="M70" s="175">
        <f t="shared" si="4"/>
        <v>26334</v>
      </c>
      <c r="N70" s="175" t="e">
        <f t="shared" si="5"/>
        <v>#N/A</v>
      </c>
      <c r="O70" s="418"/>
      <c r="P70" s="111"/>
    </row>
    <row r="71" spans="2:16">
      <c r="B71" s="428">
        <v>38656</v>
      </c>
      <c r="C71" s="415">
        <f t="shared" si="0"/>
        <v>4</v>
      </c>
      <c r="D71" s="416" t="str">
        <f t="shared" si="1"/>
        <v>dec2005</v>
      </c>
      <c r="E71" s="416">
        <f t="shared" si="2"/>
        <v>38687</v>
      </c>
      <c r="F71" s="417">
        <v>12005</v>
      </c>
      <c r="G71" s="417">
        <v>11753</v>
      </c>
      <c r="H71" s="417"/>
      <c r="I71" s="422"/>
      <c r="K71" s="428">
        <v>42522</v>
      </c>
      <c r="L71" s="175">
        <f t="shared" si="3"/>
        <v>29016</v>
      </c>
      <c r="M71" s="175">
        <f t="shared" si="4"/>
        <v>29978</v>
      </c>
      <c r="N71" s="175" t="e">
        <f t="shared" si="5"/>
        <v>#N/A</v>
      </c>
      <c r="O71" s="418"/>
      <c r="P71" s="86"/>
    </row>
    <row r="72" spans="2:16">
      <c r="B72" s="429">
        <v>38686</v>
      </c>
      <c r="C72" s="415">
        <f t="shared" ref="C72:C135" si="6">MONTH(MONTH(B72)&amp;0)</f>
        <v>4</v>
      </c>
      <c r="D72" s="416" t="str">
        <f t="shared" ref="D72:D135" si="7">IF(C72=4,"dec",IF(C72=1,"Mar", IF(C72=2,"June",IF(C72=3,"Sep",""))))&amp;YEAR(B72)</f>
        <v>dec2005</v>
      </c>
      <c r="E72" s="416">
        <f t="shared" ref="E72:E135" si="8">DATEVALUE(D72)</f>
        <v>38687</v>
      </c>
      <c r="F72" s="417">
        <v>12984</v>
      </c>
      <c r="G72" s="417">
        <v>13108</v>
      </c>
      <c r="H72" s="417"/>
      <c r="I72" s="422"/>
      <c r="K72" s="428">
        <v>42614</v>
      </c>
      <c r="L72" s="175">
        <f t="shared" ref="L72:L111" si="9">IF(SUMIF($E$7:$E$319,K72,$F$7:$F$319)=0,NA(),SUMIF($E$7:$E$319,K72,$F$7:$F$319))</f>
        <v>28816</v>
      </c>
      <c r="M72" s="175">
        <f t="shared" ref="M72:M111" si="10">IF(SUMIF($E$7:$E$319,K72,$G$7:$G$319)=0,NA(),SUMIF($E$7:$E$319,K72,$G$7:$G$319))</f>
        <v>29969</v>
      </c>
      <c r="N72" s="175">
        <f t="shared" ref="N72:N111" si="11">IF(SUMIF($E$7:$E$319,K72,$H$7:$H$319)=0,NA(),SUMIF($E$7:$E$319,K72,$H$7:$H$319))</f>
        <v>31593</v>
      </c>
      <c r="O72" s="418">
        <f t="shared" ref="O72:O105" si="12">N72/M$69-1</f>
        <v>0.17089170558149869</v>
      </c>
      <c r="P72" s="86"/>
    </row>
    <row r="73" spans="2:16">
      <c r="B73" s="428">
        <v>38717</v>
      </c>
      <c r="C73" s="415">
        <f t="shared" si="6"/>
        <v>4</v>
      </c>
      <c r="D73" s="416" t="str">
        <f t="shared" si="7"/>
        <v>dec2005</v>
      </c>
      <c r="E73" s="416">
        <f t="shared" si="8"/>
        <v>38687</v>
      </c>
      <c r="F73" s="417">
        <v>12124</v>
      </c>
      <c r="G73" s="417">
        <v>11140</v>
      </c>
      <c r="H73" s="417"/>
      <c r="I73" s="422"/>
      <c r="K73" s="428">
        <v>42705</v>
      </c>
      <c r="L73" s="175">
        <f t="shared" si="9"/>
        <v>28205</v>
      </c>
      <c r="M73" s="175">
        <f t="shared" si="10"/>
        <v>28021</v>
      </c>
      <c r="N73" s="175">
        <f t="shared" si="11"/>
        <v>29655</v>
      </c>
      <c r="O73" s="418">
        <f t="shared" si="12"/>
        <v>9.9066044029352929E-2</v>
      </c>
      <c r="P73" s="86"/>
    </row>
    <row r="74" spans="2:16">
      <c r="B74" s="429">
        <v>38748</v>
      </c>
      <c r="C74" s="415">
        <f t="shared" si="6"/>
        <v>1</v>
      </c>
      <c r="D74" s="416" t="str">
        <f t="shared" si="7"/>
        <v>Mar2006</v>
      </c>
      <c r="E74" s="416">
        <f t="shared" si="8"/>
        <v>38777</v>
      </c>
      <c r="F74" s="417">
        <v>13766</v>
      </c>
      <c r="G74" s="417">
        <v>11291</v>
      </c>
      <c r="H74" s="417"/>
      <c r="I74" s="422"/>
      <c r="K74" s="428">
        <v>42795</v>
      </c>
      <c r="L74" s="175" t="e">
        <f t="shared" si="9"/>
        <v>#N/A</v>
      </c>
      <c r="M74" s="175" t="e">
        <f t="shared" si="10"/>
        <v>#N/A</v>
      </c>
      <c r="N74" s="175">
        <f t="shared" si="11"/>
        <v>28139</v>
      </c>
      <c r="O74" s="418">
        <f t="shared" si="12"/>
        <v>4.2880438811059296E-2</v>
      </c>
      <c r="P74" s="86"/>
    </row>
    <row r="75" spans="2:16">
      <c r="B75" s="428">
        <v>38776</v>
      </c>
      <c r="C75" s="415">
        <f t="shared" si="6"/>
        <v>1</v>
      </c>
      <c r="D75" s="416" t="str">
        <f t="shared" si="7"/>
        <v>Mar2006</v>
      </c>
      <c r="E75" s="416">
        <f t="shared" si="8"/>
        <v>38777</v>
      </c>
      <c r="F75" s="417">
        <v>12333</v>
      </c>
      <c r="G75" s="417">
        <v>12621</v>
      </c>
      <c r="H75" s="417"/>
      <c r="I75" s="422"/>
      <c r="K75" s="428">
        <v>42887</v>
      </c>
      <c r="L75" s="175" t="e">
        <f t="shared" si="9"/>
        <v>#N/A</v>
      </c>
      <c r="M75" s="175" t="e">
        <f t="shared" si="10"/>
        <v>#N/A</v>
      </c>
      <c r="N75" s="175">
        <f t="shared" si="11"/>
        <v>31174</v>
      </c>
      <c r="O75" s="418">
        <f t="shared" si="12"/>
        <v>0.15536283448224752</v>
      </c>
      <c r="P75" s="86"/>
    </row>
    <row r="76" spans="2:16">
      <c r="B76" s="429">
        <v>38807</v>
      </c>
      <c r="C76" s="415">
        <f t="shared" si="6"/>
        <v>1</v>
      </c>
      <c r="D76" s="416" t="str">
        <f t="shared" si="7"/>
        <v>Mar2006</v>
      </c>
      <c r="E76" s="416">
        <f t="shared" si="8"/>
        <v>38777</v>
      </c>
      <c r="F76" s="417">
        <v>14240</v>
      </c>
      <c r="G76" s="417">
        <v>13314</v>
      </c>
      <c r="H76" s="417"/>
      <c r="I76" s="422"/>
      <c r="K76" s="428">
        <v>42979</v>
      </c>
      <c r="L76" s="175" t="e">
        <f t="shared" si="9"/>
        <v>#N/A</v>
      </c>
      <c r="M76" s="175" t="e">
        <f t="shared" si="10"/>
        <v>#N/A</v>
      </c>
      <c r="N76" s="175">
        <f t="shared" si="11"/>
        <v>32147</v>
      </c>
      <c r="O76" s="418">
        <f t="shared" si="12"/>
        <v>0.1914239122377881</v>
      </c>
      <c r="P76" s="86"/>
    </row>
    <row r="77" spans="2:16">
      <c r="B77" s="428">
        <v>38837</v>
      </c>
      <c r="C77" s="415">
        <f t="shared" si="6"/>
        <v>2</v>
      </c>
      <c r="D77" s="416" t="str">
        <f t="shared" si="7"/>
        <v>June2006</v>
      </c>
      <c r="E77" s="416">
        <f t="shared" si="8"/>
        <v>38869</v>
      </c>
      <c r="F77" s="417">
        <v>11844</v>
      </c>
      <c r="G77" s="417">
        <v>11384</v>
      </c>
      <c r="H77" s="417"/>
      <c r="I77" s="422"/>
      <c r="K77" s="428">
        <v>43070</v>
      </c>
      <c r="L77" s="175" t="e">
        <f t="shared" si="9"/>
        <v>#N/A</v>
      </c>
      <c r="M77" s="175" t="e">
        <f t="shared" si="10"/>
        <v>#N/A</v>
      </c>
      <c r="N77" s="175">
        <f t="shared" si="11"/>
        <v>30592</v>
      </c>
      <c r="O77" s="418">
        <f t="shared" si="12"/>
        <v>0.13379289896968349</v>
      </c>
      <c r="P77" s="86"/>
    </row>
    <row r="78" spans="2:16">
      <c r="B78" s="429">
        <v>38868</v>
      </c>
      <c r="C78" s="415">
        <f t="shared" si="6"/>
        <v>2</v>
      </c>
      <c r="D78" s="416" t="str">
        <f t="shared" si="7"/>
        <v>June2006</v>
      </c>
      <c r="E78" s="416">
        <f t="shared" si="8"/>
        <v>38869</v>
      </c>
      <c r="F78" s="417">
        <v>14600</v>
      </c>
      <c r="G78" s="417">
        <v>15481</v>
      </c>
      <c r="H78" s="417"/>
      <c r="I78" s="422"/>
      <c r="K78" s="428">
        <v>43160</v>
      </c>
      <c r="L78" s="175" t="e">
        <f t="shared" si="9"/>
        <v>#N/A</v>
      </c>
      <c r="M78" s="175" t="e">
        <f t="shared" si="10"/>
        <v>#N/A</v>
      </c>
      <c r="N78" s="175">
        <f t="shared" si="11"/>
        <v>28678</v>
      </c>
      <c r="O78" s="418">
        <f t="shared" si="12"/>
        <v>6.2856719294344332E-2</v>
      </c>
      <c r="P78" s="86"/>
    </row>
    <row r="79" spans="2:16">
      <c r="B79" s="428">
        <v>38898</v>
      </c>
      <c r="C79" s="415">
        <f t="shared" si="6"/>
        <v>2</v>
      </c>
      <c r="D79" s="416" t="str">
        <f t="shared" si="7"/>
        <v>June2006</v>
      </c>
      <c r="E79" s="416">
        <f t="shared" si="8"/>
        <v>38869</v>
      </c>
      <c r="F79" s="417">
        <v>13486</v>
      </c>
      <c r="G79" s="417">
        <v>13898</v>
      </c>
      <c r="H79" s="417"/>
      <c r="I79" s="422"/>
      <c r="K79" s="428">
        <v>43252</v>
      </c>
      <c r="L79" s="175" t="e">
        <f t="shared" si="9"/>
        <v>#N/A</v>
      </c>
      <c r="M79" s="175" t="e">
        <f t="shared" si="10"/>
        <v>#N/A</v>
      </c>
      <c r="N79" s="175">
        <f t="shared" si="11"/>
        <v>32280</v>
      </c>
      <c r="O79" s="418">
        <f t="shared" si="12"/>
        <v>0.19635312430509222</v>
      </c>
      <c r="P79" s="86"/>
    </row>
    <row r="80" spans="2:16">
      <c r="B80" s="429">
        <v>38929</v>
      </c>
      <c r="C80" s="415">
        <f t="shared" si="6"/>
        <v>3</v>
      </c>
      <c r="D80" s="416" t="str">
        <f t="shared" si="7"/>
        <v>Sep2006</v>
      </c>
      <c r="E80" s="416">
        <f t="shared" si="8"/>
        <v>38961</v>
      </c>
      <c r="F80" s="417">
        <v>12434</v>
      </c>
      <c r="G80" s="417">
        <v>13127</v>
      </c>
      <c r="H80" s="417"/>
      <c r="I80" s="422"/>
      <c r="K80" s="428">
        <v>43344</v>
      </c>
      <c r="L80" s="175" t="e">
        <f t="shared" si="9"/>
        <v>#N/A</v>
      </c>
      <c r="M80" s="175" t="e">
        <f t="shared" si="10"/>
        <v>#N/A</v>
      </c>
      <c r="N80" s="175">
        <f t="shared" si="11"/>
        <v>32882</v>
      </c>
      <c r="O80" s="418">
        <f t="shared" si="12"/>
        <v>0.21866429471499527</v>
      </c>
      <c r="P80" s="86"/>
    </row>
    <row r="81" spans="2:16">
      <c r="B81" s="428">
        <v>38960</v>
      </c>
      <c r="C81" s="415">
        <f t="shared" si="6"/>
        <v>3</v>
      </c>
      <c r="D81" s="416" t="str">
        <f t="shared" si="7"/>
        <v>Sep2006</v>
      </c>
      <c r="E81" s="416">
        <f t="shared" si="8"/>
        <v>38961</v>
      </c>
      <c r="F81" s="417">
        <v>14520</v>
      </c>
      <c r="G81" s="417">
        <v>14508</v>
      </c>
      <c r="H81" s="417"/>
      <c r="I81" s="422"/>
      <c r="K81" s="428">
        <v>43435</v>
      </c>
      <c r="L81" s="175" t="e">
        <f t="shared" si="9"/>
        <v>#N/A</v>
      </c>
      <c r="M81" s="175" t="e">
        <f t="shared" si="10"/>
        <v>#N/A</v>
      </c>
      <c r="N81" s="175">
        <f t="shared" si="11"/>
        <v>31222</v>
      </c>
      <c r="O81" s="418">
        <f t="shared" si="12"/>
        <v>0.15714179823586094</v>
      </c>
      <c r="P81" s="86"/>
    </row>
    <row r="82" spans="2:16">
      <c r="B82" s="429">
        <v>38990</v>
      </c>
      <c r="C82" s="415">
        <f t="shared" si="6"/>
        <v>3</v>
      </c>
      <c r="D82" s="416" t="str">
        <f t="shared" si="7"/>
        <v>Sep2006</v>
      </c>
      <c r="E82" s="416">
        <f t="shared" si="8"/>
        <v>38961</v>
      </c>
      <c r="F82" s="417">
        <v>13212</v>
      </c>
      <c r="G82" s="417">
        <v>13258</v>
      </c>
      <c r="H82" s="417"/>
      <c r="I82" s="422"/>
      <c r="K82" s="428">
        <v>43525</v>
      </c>
      <c r="L82" s="175" t="e">
        <f t="shared" si="9"/>
        <v>#N/A</v>
      </c>
      <c r="M82" s="175" t="e">
        <f t="shared" si="10"/>
        <v>#N/A</v>
      </c>
      <c r="N82" s="175">
        <f t="shared" si="11"/>
        <v>29190</v>
      </c>
      <c r="O82" s="418">
        <f t="shared" si="12"/>
        <v>8.183233266622203E-2</v>
      </c>
      <c r="P82" s="86"/>
    </row>
    <row r="83" spans="2:16">
      <c r="B83" s="428">
        <v>39021</v>
      </c>
      <c r="C83" s="415">
        <f t="shared" si="6"/>
        <v>4</v>
      </c>
      <c r="D83" s="416" t="str">
        <f t="shared" si="7"/>
        <v>dec2006</v>
      </c>
      <c r="E83" s="416">
        <f t="shared" si="8"/>
        <v>39052</v>
      </c>
      <c r="F83" s="417">
        <v>13056</v>
      </c>
      <c r="G83" s="417">
        <v>12781</v>
      </c>
      <c r="H83" s="417"/>
      <c r="I83" s="422"/>
      <c r="K83" s="428">
        <v>43617</v>
      </c>
      <c r="L83" s="175" t="e">
        <f t="shared" si="9"/>
        <v>#N/A</v>
      </c>
      <c r="M83" s="175" t="e">
        <f t="shared" si="10"/>
        <v>#N/A</v>
      </c>
      <c r="N83" s="175">
        <f t="shared" si="11"/>
        <v>32852</v>
      </c>
      <c r="O83" s="418">
        <f t="shared" si="12"/>
        <v>0.21755244236898674</v>
      </c>
      <c r="P83" s="86"/>
    </row>
    <row r="84" spans="2:16">
      <c r="B84" s="429">
        <v>39051</v>
      </c>
      <c r="C84" s="415">
        <f t="shared" si="6"/>
        <v>4</v>
      </c>
      <c r="D84" s="416" t="str">
        <f t="shared" si="7"/>
        <v>dec2006</v>
      </c>
      <c r="E84" s="416">
        <f t="shared" si="8"/>
        <v>39052</v>
      </c>
      <c r="F84" s="417">
        <v>14157</v>
      </c>
      <c r="G84" s="417">
        <v>13867</v>
      </c>
      <c r="H84" s="417"/>
      <c r="I84" s="422"/>
      <c r="K84" s="428">
        <v>43709</v>
      </c>
      <c r="L84" s="175" t="e">
        <f t="shared" si="9"/>
        <v>#N/A</v>
      </c>
      <c r="M84" s="175" t="e">
        <f t="shared" si="10"/>
        <v>#N/A</v>
      </c>
      <c r="N84" s="175">
        <f t="shared" si="11"/>
        <v>33409</v>
      </c>
      <c r="O84" s="418">
        <f t="shared" si="12"/>
        <v>0.23819583425987689</v>
      </c>
      <c r="P84" s="86"/>
    </row>
    <row r="85" spans="2:16">
      <c r="B85" s="428">
        <v>39082</v>
      </c>
      <c r="C85" s="415">
        <f t="shared" si="6"/>
        <v>4</v>
      </c>
      <c r="D85" s="416" t="str">
        <f t="shared" si="7"/>
        <v>dec2006</v>
      </c>
      <c r="E85" s="416">
        <f t="shared" si="8"/>
        <v>39052</v>
      </c>
      <c r="F85" s="417">
        <v>12278</v>
      </c>
      <c r="G85" s="417">
        <v>11416</v>
      </c>
      <c r="H85" s="417"/>
      <c r="I85" s="422"/>
      <c r="K85" s="428">
        <v>43800</v>
      </c>
      <c r="L85" s="175" t="e">
        <f t="shared" si="9"/>
        <v>#N/A</v>
      </c>
      <c r="M85" s="175" t="e">
        <f t="shared" si="10"/>
        <v>#N/A</v>
      </c>
      <c r="N85" s="175">
        <f t="shared" si="11"/>
        <v>31704</v>
      </c>
      <c r="O85" s="418">
        <f t="shared" si="12"/>
        <v>0.17500555926173011</v>
      </c>
      <c r="P85" s="86"/>
    </row>
    <row r="86" spans="2:16">
      <c r="B86" s="429">
        <v>39113</v>
      </c>
      <c r="C86" s="415">
        <f t="shared" si="6"/>
        <v>1</v>
      </c>
      <c r="D86" s="416" t="str">
        <f t="shared" si="7"/>
        <v>Mar2007</v>
      </c>
      <c r="E86" s="416">
        <f t="shared" si="8"/>
        <v>39142</v>
      </c>
      <c r="F86" s="417">
        <v>15354</v>
      </c>
      <c r="G86" s="417">
        <v>12187</v>
      </c>
      <c r="H86" s="417"/>
      <c r="I86" s="422"/>
      <c r="K86" s="428">
        <v>43891</v>
      </c>
      <c r="L86" s="175" t="e">
        <f t="shared" si="9"/>
        <v>#N/A</v>
      </c>
      <c r="M86" s="175" t="e">
        <f t="shared" si="10"/>
        <v>#N/A</v>
      </c>
      <c r="N86" s="175">
        <f t="shared" si="11"/>
        <v>29972</v>
      </c>
      <c r="O86" s="418">
        <f t="shared" si="12"/>
        <v>0.11081461715217555</v>
      </c>
      <c r="P86" s="86"/>
    </row>
    <row r="87" spans="2:16">
      <c r="B87" s="428">
        <v>39141</v>
      </c>
      <c r="C87" s="415">
        <f t="shared" si="6"/>
        <v>1</v>
      </c>
      <c r="D87" s="416" t="str">
        <f t="shared" si="7"/>
        <v>Mar2007</v>
      </c>
      <c r="E87" s="416">
        <f t="shared" si="8"/>
        <v>39142</v>
      </c>
      <c r="F87" s="417">
        <v>12746</v>
      </c>
      <c r="G87" s="417">
        <v>12678</v>
      </c>
      <c r="H87" s="417"/>
      <c r="I87" s="422"/>
      <c r="K87" s="428">
        <v>43983</v>
      </c>
      <c r="L87" s="175" t="e">
        <f t="shared" si="9"/>
        <v>#N/A</v>
      </c>
      <c r="M87" s="175" t="e">
        <f t="shared" si="10"/>
        <v>#N/A</v>
      </c>
      <c r="N87" s="175">
        <f t="shared" si="11"/>
        <v>33211</v>
      </c>
      <c r="O87" s="418">
        <f t="shared" si="12"/>
        <v>0.23085760877622108</v>
      </c>
      <c r="P87" s="86"/>
    </row>
    <row r="88" spans="2:16">
      <c r="B88" s="429">
        <v>39172</v>
      </c>
      <c r="C88" s="415">
        <f t="shared" si="6"/>
        <v>1</v>
      </c>
      <c r="D88" s="416" t="str">
        <f t="shared" si="7"/>
        <v>Mar2007</v>
      </c>
      <c r="E88" s="416">
        <f t="shared" si="8"/>
        <v>39142</v>
      </c>
      <c r="F88" s="417">
        <v>15028</v>
      </c>
      <c r="G88" s="417">
        <v>15062</v>
      </c>
      <c r="H88" s="417"/>
      <c r="I88" s="422"/>
      <c r="K88" s="428">
        <v>44075</v>
      </c>
      <c r="L88" s="175" t="e">
        <f t="shared" si="9"/>
        <v>#N/A</v>
      </c>
      <c r="M88" s="175" t="e">
        <f t="shared" si="10"/>
        <v>#N/A</v>
      </c>
      <c r="N88" s="175">
        <f t="shared" si="11"/>
        <v>33654</v>
      </c>
      <c r="O88" s="418">
        <f t="shared" si="12"/>
        <v>0.24727596175227928</v>
      </c>
      <c r="P88" s="86"/>
    </row>
    <row r="89" spans="2:16">
      <c r="B89" s="428">
        <v>39202</v>
      </c>
      <c r="C89" s="415">
        <f t="shared" si="6"/>
        <v>2</v>
      </c>
      <c r="D89" s="416" t="str">
        <f t="shared" si="7"/>
        <v>June2007</v>
      </c>
      <c r="E89" s="416">
        <f t="shared" si="8"/>
        <v>39234</v>
      </c>
      <c r="F89" s="417">
        <v>13076</v>
      </c>
      <c r="G89" s="417">
        <v>12342</v>
      </c>
      <c r="H89" s="417"/>
      <c r="I89" s="422"/>
      <c r="K89" s="428">
        <v>44166</v>
      </c>
      <c r="L89" s="175" t="e">
        <f t="shared" si="9"/>
        <v>#N/A</v>
      </c>
      <c r="M89" s="175" t="e">
        <f t="shared" si="10"/>
        <v>#N/A</v>
      </c>
      <c r="N89" s="175">
        <f t="shared" si="11"/>
        <v>32231</v>
      </c>
      <c r="O89" s="418">
        <f t="shared" si="12"/>
        <v>0.19453709880661174</v>
      </c>
      <c r="P89" s="86"/>
    </row>
    <row r="90" spans="2:16">
      <c r="B90" s="429">
        <v>39233</v>
      </c>
      <c r="C90" s="415">
        <f t="shared" si="6"/>
        <v>2</v>
      </c>
      <c r="D90" s="416" t="str">
        <f t="shared" si="7"/>
        <v>June2007</v>
      </c>
      <c r="E90" s="416">
        <f t="shared" si="8"/>
        <v>39234</v>
      </c>
      <c r="F90" s="417">
        <v>15295</v>
      </c>
      <c r="G90" s="417">
        <v>16019</v>
      </c>
      <c r="H90" s="417"/>
      <c r="I90" s="422"/>
      <c r="K90" s="428">
        <v>44256</v>
      </c>
      <c r="L90" s="175" t="e">
        <f t="shared" si="9"/>
        <v>#N/A</v>
      </c>
      <c r="M90" s="175" t="e">
        <f t="shared" si="10"/>
        <v>#N/A</v>
      </c>
      <c r="N90" s="175">
        <f t="shared" si="11"/>
        <v>30097</v>
      </c>
      <c r="O90" s="418">
        <f t="shared" si="12"/>
        <v>0.11544733526054407</v>
      </c>
      <c r="P90" s="86"/>
    </row>
    <row r="91" spans="2:16">
      <c r="B91" s="428">
        <v>39263</v>
      </c>
      <c r="C91" s="415">
        <f t="shared" si="6"/>
        <v>2</v>
      </c>
      <c r="D91" s="416" t="str">
        <f t="shared" si="7"/>
        <v>June2007</v>
      </c>
      <c r="E91" s="416">
        <f t="shared" si="8"/>
        <v>39234</v>
      </c>
      <c r="F91" s="417">
        <v>14455</v>
      </c>
      <c r="G91" s="417">
        <v>14320</v>
      </c>
      <c r="H91" s="417"/>
      <c r="I91" s="422"/>
      <c r="K91" s="428">
        <v>44348</v>
      </c>
      <c r="L91" s="175" t="e">
        <f t="shared" si="9"/>
        <v>#N/A</v>
      </c>
      <c r="M91" s="175" t="e">
        <f t="shared" si="10"/>
        <v>#N/A</v>
      </c>
      <c r="N91" s="175">
        <f t="shared" si="11"/>
        <v>33676</v>
      </c>
      <c r="O91" s="418">
        <f t="shared" si="12"/>
        <v>0.2480913201393522</v>
      </c>
      <c r="P91" s="86"/>
    </row>
    <row r="92" spans="2:16">
      <c r="B92" s="429">
        <v>39294</v>
      </c>
      <c r="C92" s="415">
        <f t="shared" si="6"/>
        <v>3</v>
      </c>
      <c r="D92" s="416" t="str">
        <f t="shared" si="7"/>
        <v>Sep2007</v>
      </c>
      <c r="E92" s="416">
        <f t="shared" si="8"/>
        <v>39326</v>
      </c>
      <c r="F92" s="417">
        <v>14509</v>
      </c>
      <c r="G92" s="417">
        <v>14801</v>
      </c>
      <c r="H92" s="417"/>
      <c r="I92" s="422"/>
      <c r="K92" s="428">
        <v>44440</v>
      </c>
      <c r="L92" s="175" t="e">
        <f t="shared" si="9"/>
        <v>#N/A</v>
      </c>
      <c r="M92" s="175" t="e">
        <f t="shared" si="10"/>
        <v>#N/A</v>
      </c>
      <c r="N92" s="175">
        <f t="shared" si="11"/>
        <v>34244</v>
      </c>
      <c r="O92" s="418">
        <f t="shared" si="12"/>
        <v>0.26914239122377892</v>
      </c>
      <c r="P92" s="86"/>
    </row>
    <row r="93" spans="2:16">
      <c r="B93" s="428">
        <v>39325</v>
      </c>
      <c r="C93" s="415">
        <f t="shared" si="6"/>
        <v>3</v>
      </c>
      <c r="D93" s="416" t="str">
        <f t="shared" si="7"/>
        <v>Sep2007</v>
      </c>
      <c r="E93" s="416">
        <f t="shared" si="8"/>
        <v>39326</v>
      </c>
      <c r="F93" s="417">
        <v>15899</v>
      </c>
      <c r="G93" s="417">
        <v>16081</v>
      </c>
      <c r="H93" s="417"/>
      <c r="I93" s="422"/>
      <c r="K93" s="428">
        <v>44531</v>
      </c>
      <c r="L93" s="175" t="e">
        <f t="shared" si="9"/>
        <v>#N/A</v>
      </c>
      <c r="M93" s="175" t="e">
        <f t="shared" si="10"/>
        <v>#N/A</v>
      </c>
      <c r="N93" s="175">
        <f t="shared" si="11"/>
        <v>32483</v>
      </c>
      <c r="O93" s="418">
        <f t="shared" si="12"/>
        <v>0.2038766585130829</v>
      </c>
      <c r="P93" s="86"/>
    </row>
    <row r="94" spans="2:16">
      <c r="B94" s="429">
        <v>39355</v>
      </c>
      <c r="C94" s="415">
        <f t="shared" si="6"/>
        <v>3</v>
      </c>
      <c r="D94" s="416" t="str">
        <f t="shared" si="7"/>
        <v>Sep2007</v>
      </c>
      <c r="E94" s="416">
        <f t="shared" si="8"/>
        <v>39326</v>
      </c>
      <c r="F94" s="417">
        <v>13920</v>
      </c>
      <c r="G94" s="417">
        <v>13795</v>
      </c>
      <c r="H94" s="417"/>
      <c r="I94" s="422"/>
      <c r="K94" s="428">
        <v>44621</v>
      </c>
      <c r="L94" s="175" t="e">
        <f t="shared" si="9"/>
        <v>#N/A</v>
      </c>
      <c r="M94" s="175" t="e">
        <f t="shared" si="10"/>
        <v>#N/A</v>
      </c>
      <c r="N94" s="175">
        <f t="shared" si="11"/>
        <v>30353</v>
      </c>
      <c r="O94" s="418">
        <f t="shared" si="12"/>
        <v>0.12493514194648281</v>
      </c>
      <c r="P94" s="86"/>
    </row>
    <row r="95" spans="2:16">
      <c r="B95" s="428">
        <v>39386</v>
      </c>
      <c r="C95" s="415">
        <f t="shared" si="6"/>
        <v>4</v>
      </c>
      <c r="D95" s="416" t="str">
        <f t="shared" si="7"/>
        <v>dec2007</v>
      </c>
      <c r="E95" s="416">
        <f t="shared" si="8"/>
        <v>39417</v>
      </c>
      <c r="F95" s="417">
        <v>15248</v>
      </c>
      <c r="G95" s="417">
        <v>14652</v>
      </c>
      <c r="H95" s="417"/>
      <c r="I95" s="422"/>
      <c r="K95" s="428">
        <v>44713</v>
      </c>
      <c r="L95" s="175" t="e">
        <f t="shared" si="9"/>
        <v>#N/A</v>
      </c>
      <c r="M95" s="175" t="e">
        <f t="shared" si="10"/>
        <v>#N/A</v>
      </c>
      <c r="N95" s="175">
        <f t="shared" si="11"/>
        <v>34151</v>
      </c>
      <c r="O95" s="418">
        <f t="shared" si="12"/>
        <v>0.26569564895115261</v>
      </c>
      <c r="P95" s="86"/>
    </row>
    <row r="96" spans="2:16">
      <c r="B96" s="429">
        <v>39416</v>
      </c>
      <c r="C96" s="415">
        <f t="shared" si="6"/>
        <v>4</v>
      </c>
      <c r="D96" s="416" t="str">
        <f t="shared" si="7"/>
        <v>dec2007</v>
      </c>
      <c r="E96" s="416">
        <f t="shared" si="8"/>
        <v>39417</v>
      </c>
      <c r="F96" s="417">
        <v>15147</v>
      </c>
      <c r="G96" s="417">
        <v>14722</v>
      </c>
      <c r="H96" s="417"/>
      <c r="I96" s="422"/>
      <c r="K96" s="428">
        <v>44805</v>
      </c>
      <c r="L96" s="175" t="e">
        <f t="shared" si="9"/>
        <v>#N/A</v>
      </c>
      <c r="M96" s="175" t="e">
        <f t="shared" si="10"/>
        <v>#N/A</v>
      </c>
      <c r="N96" s="175">
        <f t="shared" si="11"/>
        <v>34720</v>
      </c>
      <c r="O96" s="418">
        <f t="shared" si="12"/>
        <v>0.28678378178044617</v>
      </c>
      <c r="P96" s="86"/>
    </row>
    <row r="97" spans="2:16">
      <c r="B97" s="428">
        <v>39447</v>
      </c>
      <c r="C97" s="415">
        <f t="shared" si="6"/>
        <v>4</v>
      </c>
      <c r="D97" s="416" t="str">
        <f t="shared" si="7"/>
        <v>dec2007</v>
      </c>
      <c r="E97" s="416">
        <f t="shared" si="8"/>
        <v>39417</v>
      </c>
      <c r="F97" s="417">
        <v>13098</v>
      </c>
      <c r="G97" s="417">
        <v>11718</v>
      </c>
      <c r="H97" s="417"/>
      <c r="I97" s="422"/>
      <c r="K97" s="428">
        <v>44896</v>
      </c>
      <c r="L97" s="175" t="e">
        <f t="shared" si="9"/>
        <v>#N/A</v>
      </c>
      <c r="M97" s="175" t="e">
        <f t="shared" si="10"/>
        <v>#N/A</v>
      </c>
      <c r="N97" s="175">
        <f t="shared" si="11"/>
        <v>32874</v>
      </c>
      <c r="O97" s="418">
        <f t="shared" si="12"/>
        <v>0.21836780075605966</v>
      </c>
      <c r="P97" s="86"/>
    </row>
    <row r="98" spans="2:16">
      <c r="B98" s="429">
        <v>39478</v>
      </c>
      <c r="C98" s="415">
        <f t="shared" si="6"/>
        <v>1</v>
      </c>
      <c r="D98" s="416" t="str">
        <f t="shared" si="7"/>
        <v>Mar2008</v>
      </c>
      <c r="E98" s="416">
        <f t="shared" si="8"/>
        <v>39508</v>
      </c>
      <c r="F98" s="417">
        <v>16356</v>
      </c>
      <c r="G98" s="417">
        <v>13464</v>
      </c>
      <c r="H98" s="417"/>
      <c r="I98" s="422"/>
      <c r="K98" s="428">
        <v>44986</v>
      </c>
      <c r="L98" s="175" t="e">
        <f t="shared" si="9"/>
        <v>#N/A</v>
      </c>
      <c r="M98" s="175" t="e">
        <f t="shared" si="10"/>
        <v>#N/A</v>
      </c>
      <c r="N98" s="175">
        <f t="shared" si="11"/>
        <v>30684</v>
      </c>
      <c r="O98" s="418">
        <f t="shared" si="12"/>
        <v>0.13720257949744274</v>
      </c>
      <c r="P98" s="86"/>
    </row>
    <row r="99" spans="2:16">
      <c r="B99" s="428">
        <v>39507</v>
      </c>
      <c r="C99" s="415">
        <f t="shared" si="6"/>
        <v>1</v>
      </c>
      <c r="D99" s="416" t="str">
        <f t="shared" si="7"/>
        <v>Mar2008</v>
      </c>
      <c r="E99" s="416">
        <f t="shared" si="8"/>
        <v>39508</v>
      </c>
      <c r="F99" s="417">
        <v>13906</v>
      </c>
      <c r="G99" s="417">
        <v>14899</v>
      </c>
      <c r="H99" s="417"/>
      <c r="I99" s="422"/>
      <c r="K99" s="428">
        <v>45078</v>
      </c>
      <c r="L99" s="175" t="e">
        <f t="shared" si="9"/>
        <v>#N/A</v>
      </c>
      <c r="M99" s="175" t="e">
        <f t="shared" si="10"/>
        <v>#N/A</v>
      </c>
      <c r="N99" s="175">
        <f t="shared" si="11"/>
        <v>34527</v>
      </c>
      <c r="O99" s="418">
        <f t="shared" si="12"/>
        <v>0.27963086502112522</v>
      </c>
      <c r="P99" s="86"/>
    </row>
    <row r="100" spans="2:16">
      <c r="B100" s="429">
        <v>39538</v>
      </c>
      <c r="C100" s="415">
        <f t="shared" si="6"/>
        <v>1</v>
      </c>
      <c r="D100" s="416" t="str">
        <f t="shared" si="7"/>
        <v>Mar2008</v>
      </c>
      <c r="E100" s="416">
        <f t="shared" si="8"/>
        <v>39508</v>
      </c>
      <c r="F100" s="417">
        <v>14448</v>
      </c>
      <c r="G100" s="417">
        <v>13893</v>
      </c>
      <c r="H100" s="417"/>
      <c r="I100" s="422"/>
      <c r="K100" s="428">
        <v>45170</v>
      </c>
      <c r="L100" s="175" t="e">
        <f t="shared" si="9"/>
        <v>#N/A</v>
      </c>
      <c r="M100" s="175" t="e">
        <f t="shared" si="10"/>
        <v>#N/A</v>
      </c>
      <c r="N100" s="175">
        <f t="shared" si="11"/>
        <v>35074</v>
      </c>
      <c r="O100" s="418">
        <f t="shared" si="12"/>
        <v>0.29990363946334586</v>
      </c>
      <c r="P100" s="86"/>
    </row>
    <row r="101" spans="2:16">
      <c r="B101" s="428">
        <v>39568</v>
      </c>
      <c r="C101" s="415">
        <f t="shared" si="6"/>
        <v>2</v>
      </c>
      <c r="D101" s="416" t="str">
        <f t="shared" si="7"/>
        <v>June2008</v>
      </c>
      <c r="E101" s="416">
        <f t="shared" si="8"/>
        <v>39600</v>
      </c>
      <c r="F101" s="417">
        <v>14922</v>
      </c>
      <c r="G101" s="417">
        <v>15727</v>
      </c>
      <c r="H101" s="417"/>
      <c r="I101" s="422"/>
      <c r="K101" s="428">
        <v>45261</v>
      </c>
      <c r="L101" s="175" t="e">
        <f t="shared" si="9"/>
        <v>#N/A</v>
      </c>
      <c r="M101" s="175" t="e">
        <f t="shared" si="10"/>
        <v>#N/A</v>
      </c>
      <c r="N101" s="175">
        <f t="shared" si="11"/>
        <v>33186</v>
      </c>
      <c r="O101" s="418">
        <f t="shared" si="12"/>
        <v>0.22993106515454742</v>
      </c>
      <c r="P101" s="86"/>
    </row>
    <row r="102" spans="2:16">
      <c r="B102" s="429">
        <v>39599</v>
      </c>
      <c r="C102" s="415">
        <f t="shared" si="6"/>
        <v>2</v>
      </c>
      <c r="D102" s="416" t="str">
        <f t="shared" si="7"/>
        <v>June2008</v>
      </c>
      <c r="E102" s="416">
        <f t="shared" si="8"/>
        <v>39600</v>
      </c>
      <c r="F102" s="417">
        <v>15527</v>
      </c>
      <c r="G102" s="417">
        <v>16296</v>
      </c>
      <c r="H102" s="417"/>
      <c r="I102" s="422"/>
      <c r="K102" s="428">
        <v>45352</v>
      </c>
      <c r="L102" s="175" t="e">
        <f t="shared" si="9"/>
        <v>#N/A</v>
      </c>
      <c r="M102" s="175" t="e">
        <f t="shared" si="10"/>
        <v>#N/A</v>
      </c>
      <c r="N102" s="175">
        <f t="shared" si="11"/>
        <v>31345</v>
      </c>
      <c r="O102" s="418">
        <f t="shared" si="12"/>
        <v>0.16170039285449556</v>
      </c>
      <c r="P102" s="86"/>
    </row>
    <row r="103" spans="2:16">
      <c r="B103" s="428">
        <v>39629</v>
      </c>
      <c r="C103" s="415">
        <f t="shared" si="6"/>
        <v>2</v>
      </c>
      <c r="D103" s="416" t="str">
        <f t="shared" si="7"/>
        <v>June2008</v>
      </c>
      <c r="E103" s="416">
        <f t="shared" si="8"/>
        <v>39600</v>
      </c>
      <c r="F103" s="417">
        <v>14645</v>
      </c>
      <c r="G103" s="417">
        <v>15414</v>
      </c>
      <c r="H103" s="417"/>
      <c r="I103" s="422"/>
      <c r="K103" s="428">
        <v>45444</v>
      </c>
      <c r="L103" s="175" t="e">
        <f t="shared" si="9"/>
        <v>#N/A</v>
      </c>
      <c r="M103" s="175" t="e">
        <f t="shared" si="10"/>
        <v>#N/A</v>
      </c>
      <c r="N103" s="175">
        <f t="shared" si="11"/>
        <v>34719</v>
      </c>
      <c r="O103" s="418">
        <f t="shared" si="12"/>
        <v>0.28674672003557933</v>
      </c>
      <c r="P103" s="86"/>
    </row>
    <row r="104" spans="2:16">
      <c r="B104" s="429">
        <v>39660</v>
      </c>
      <c r="C104" s="415">
        <f t="shared" si="6"/>
        <v>3</v>
      </c>
      <c r="D104" s="416" t="str">
        <f t="shared" si="7"/>
        <v>Sep2008</v>
      </c>
      <c r="E104" s="416">
        <f t="shared" si="8"/>
        <v>39692</v>
      </c>
      <c r="F104" s="417">
        <v>15704</v>
      </c>
      <c r="G104" s="417">
        <v>16740</v>
      </c>
      <c r="H104" s="417"/>
      <c r="I104" s="422"/>
      <c r="K104" s="428">
        <v>45536</v>
      </c>
      <c r="L104" s="175" t="e">
        <f t="shared" si="9"/>
        <v>#N/A</v>
      </c>
      <c r="M104" s="175" t="e">
        <f t="shared" si="10"/>
        <v>#N/A</v>
      </c>
      <c r="N104" s="175">
        <f t="shared" si="11"/>
        <v>35142</v>
      </c>
      <c r="O104" s="418">
        <f t="shared" si="12"/>
        <v>0.30242383811429852</v>
      </c>
      <c r="P104" s="86"/>
    </row>
    <row r="105" spans="2:16">
      <c r="B105" s="428">
        <v>39691</v>
      </c>
      <c r="C105" s="415">
        <f t="shared" si="6"/>
        <v>3</v>
      </c>
      <c r="D105" s="416" t="str">
        <f t="shared" si="7"/>
        <v>Sep2008</v>
      </c>
      <c r="E105" s="416">
        <f t="shared" si="8"/>
        <v>39692</v>
      </c>
      <c r="F105" s="417">
        <v>14815</v>
      </c>
      <c r="G105" s="417">
        <v>15055</v>
      </c>
      <c r="H105" s="417"/>
      <c r="I105" s="422"/>
      <c r="K105" s="428">
        <v>45627</v>
      </c>
      <c r="L105" s="175" t="e">
        <f t="shared" si="9"/>
        <v>#N/A</v>
      </c>
      <c r="M105" s="175" t="e">
        <f t="shared" si="10"/>
        <v>#N/A</v>
      </c>
      <c r="N105" s="175">
        <f t="shared" si="11"/>
        <v>33581</v>
      </c>
      <c r="O105" s="418">
        <f t="shared" si="12"/>
        <v>0.24457045437699199</v>
      </c>
      <c r="P105" s="86"/>
    </row>
    <row r="106" spans="2:16">
      <c r="B106" s="429">
        <v>39721</v>
      </c>
      <c r="C106" s="415">
        <f t="shared" si="6"/>
        <v>3</v>
      </c>
      <c r="D106" s="416" t="str">
        <f t="shared" si="7"/>
        <v>Sep2008</v>
      </c>
      <c r="E106" s="416">
        <f t="shared" si="8"/>
        <v>39692</v>
      </c>
      <c r="F106" s="417">
        <v>15550</v>
      </c>
      <c r="G106" s="417">
        <v>15269</v>
      </c>
      <c r="H106" s="417"/>
      <c r="I106" s="422"/>
      <c r="K106" s="428">
        <v>45717</v>
      </c>
      <c r="L106" s="175" t="e">
        <f t="shared" si="9"/>
        <v>#N/A</v>
      </c>
      <c r="M106" s="175" t="e">
        <f t="shared" si="10"/>
        <v>#N/A</v>
      </c>
      <c r="N106" s="175">
        <f t="shared" si="11"/>
        <v>31275</v>
      </c>
      <c r="O106" s="418">
        <f t="shared" ref="O106:O111" si="13">N106/M$69-1</f>
        <v>0.15910607071380922</v>
      </c>
      <c r="P106" s="86"/>
    </row>
    <row r="107" spans="2:16">
      <c r="B107" s="428">
        <v>39752</v>
      </c>
      <c r="C107" s="415">
        <f t="shared" si="6"/>
        <v>4</v>
      </c>
      <c r="D107" s="416" t="str">
        <f t="shared" si="7"/>
        <v>dec2008</v>
      </c>
      <c r="E107" s="416">
        <f t="shared" si="8"/>
        <v>39783</v>
      </c>
      <c r="F107" s="417">
        <v>16330</v>
      </c>
      <c r="G107" s="417">
        <v>15521</v>
      </c>
      <c r="H107" s="417"/>
      <c r="I107" s="422"/>
      <c r="K107" s="428">
        <v>45809</v>
      </c>
      <c r="L107" s="175" t="e">
        <f t="shared" si="9"/>
        <v>#N/A</v>
      </c>
      <c r="M107" s="175" t="e">
        <f t="shared" si="10"/>
        <v>#N/A</v>
      </c>
      <c r="N107" s="175">
        <f t="shared" si="11"/>
        <v>35043</v>
      </c>
      <c r="O107" s="418">
        <f t="shared" si="13"/>
        <v>0.2987547253724705</v>
      </c>
      <c r="P107" s="86"/>
    </row>
    <row r="108" spans="2:16">
      <c r="B108" s="429">
        <v>39782</v>
      </c>
      <c r="C108" s="415">
        <f t="shared" si="6"/>
        <v>4</v>
      </c>
      <c r="D108" s="416" t="str">
        <f t="shared" si="7"/>
        <v>dec2008</v>
      </c>
      <c r="E108" s="416">
        <f t="shared" si="8"/>
        <v>39783</v>
      </c>
      <c r="F108" s="417">
        <v>14687</v>
      </c>
      <c r="G108" s="417">
        <v>14698</v>
      </c>
      <c r="H108" s="417"/>
      <c r="I108" s="422"/>
      <c r="K108" s="428">
        <v>45901</v>
      </c>
      <c r="L108" s="175" t="e">
        <f t="shared" si="9"/>
        <v>#N/A</v>
      </c>
      <c r="M108" s="175" t="e">
        <f t="shared" si="10"/>
        <v>#N/A</v>
      </c>
      <c r="N108" s="175">
        <f t="shared" si="11"/>
        <v>35603</v>
      </c>
      <c r="O108" s="418">
        <f t="shared" si="13"/>
        <v>0.31950930249796161</v>
      </c>
      <c r="P108" s="86"/>
    </row>
    <row r="109" spans="2:16">
      <c r="B109" s="428">
        <v>39813</v>
      </c>
      <c r="C109" s="415">
        <f t="shared" si="6"/>
        <v>4</v>
      </c>
      <c r="D109" s="416" t="str">
        <f t="shared" si="7"/>
        <v>dec2008</v>
      </c>
      <c r="E109" s="416">
        <f t="shared" si="8"/>
        <v>39783</v>
      </c>
      <c r="F109" s="417">
        <v>15023</v>
      </c>
      <c r="G109" s="417">
        <v>14249</v>
      </c>
      <c r="H109" s="417"/>
      <c r="I109" s="422"/>
      <c r="K109" s="428">
        <v>45992</v>
      </c>
      <c r="L109" s="175" t="e">
        <f t="shared" si="9"/>
        <v>#N/A</v>
      </c>
      <c r="M109" s="175" t="e">
        <f t="shared" si="10"/>
        <v>#N/A</v>
      </c>
      <c r="N109" s="175">
        <f t="shared" si="11"/>
        <v>33713</v>
      </c>
      <c r="O109" s="418">
        <f t="shared" si="13"/>
        <v>0.24946260469942927</v>
      </c>
      <c r="P109" s="86"/>
    </row>
    <row r="110" spans="2:16">
      <c r="B110" s="429">
        <v>39844</v>
      </c>
      <c r="C110" s="415">
        <f t="shared" si="6"/>
        <v>1</v>
      </c>
      <c r="D110" s="416" t="str">
        <f t="shared" si="7"/>
        <v>Mar2009</v>
      </c>
      <c r="E110" s="416">
        <f t="shared" si="8"/>
        <v>39873</v>
      </c>
      <c r="F110" s="417">
        <v>17093</v>
      </c>
      <c r="G110" s="417">
        <v>13682</v>
      </c>
      <c r="H110" s="417"/>
      <c r="I110" s="422"/>
      <c r="K110" s="428">
        <v>46082</v>
      </c>
      <c r="L110" s="175" t="e">
        <f t="shared" si="9"/>
        <v>#N/A</v>
      </c>
      <c r="M110" s="175" t="e">
        <f t="shared" si="10"/>
        <v>#N/A</v>
      </c>
      <c r="N110" s="175">
        <f t="shared" si="11"/>
        <v>31469</v>
      </c>
      <c r="O110" s="418">
        <f t="shared" si="13"/>
        <v>0.16629604921799723</v>
      </c>
      <c r="P110" s="86"/>
    </row>
    <row r="111" spans="2:16" ht="13.5" thickBot="1">
      <c r="B111" s="428">
        <v>39872</v>
      </c>
      <c r="C111" s="415">
        <f t="shared" si="6"/>
        <v>1</v>
      </c>
      <c r="D111" s="416" t="str">
        <f t="shared" si="7"/>
        <v>Mar2009</v>
      </c>
      <c r="E111" s="416">
        <f t="shared" si="8"/>
        <v>39873</v>
      </c>
      <c r="F111" s="417">
        <v>15267</v>
      </c>
      <c r="G111" s="417">
        <v>15494</v>
      </c>
      <c r="H111" s="417"/>
      <c r="I111" s="422"/>
      <c r="K111" s="431">
        <v>46174</v>
      </c>
      <c r="L111" s="403" t="e">
        <f t="shared" si="9"/>
        <v>#N/A</v>
      </c>
      <c r="M111" s="403" t="e">
        <f t="shared" si="10"/>
        <v>#N/A</v>
      </c>
      <c r="N111" s="403">
        <f t="shared" si="11"/>
        <v>35487</v>
      </c>
      <c r="O111" s="421">
        <f t="shared" si="13"/>
        <v>0.31521014009339554</v>
      </c>
      <c r="P111" s="86"/>
    </row>
    <row r="112" spans="2:16">
      <c r="B112" s="429">
        <v>39903</v>
      </c>
      <c r="C112" s="415">
        <f t="shared" si="6"/>
        <v>1</v>
      </c>
      <c r="D112" s="416" t="str">
        <f t="shared" si="7"/>
        <v>Mar2009</v>
      </c>
      <c r="E112" s="416">
        <f t="shared" si="8"/>
        <v>39873</v>
      </c>
      <c r="F112" s="417">
        <v>16537</v>
      </c>
      <c r="G112" s="417">
        <v>15896</v>
      </c>
      <c r="H112" s="417"/>
      <c r="I112" s="422"/>
      <c r="P112" s="86"/>
    </row>
    <row r="113" spans="2:16">
      <c r="B113" s="428">
        <v>39933</v>
      </c>
      <c r="C113" s="415">
        <f t="shared" si="6"/>
        <v>2</v>
      </c>
      <c r="D113" s="416" t="str">
        <f t="shared" si="7"/>
        <v>June2009</v>
      </c>
      <c r="E113" s="416">
        <f t="shared" si="8"/>
        <v>39965</v>
      </c>
      <c r="F113" s="417">
        <v>16693</v>
      </c>
      <c r="G113" s="417">
        <v>16095</v>
      </c>
      <c r="H113" s="417"/>
      <c r="I113" s="422"/>
      <c r="P113" s="86"/>
    </row>
    <row r="114" spans="2:16">
      <c r="B114" s="429">
        <v>39964</v>
      </c>
      <c r="C114" s="415">
        <f t="shared" si="6"/>
        <v>2</v>
      </c>
      <c r="D114" s="416" t="str">
        <f t="shared" si="7"/>
        <v>June2009</v>
      </c>
      <c r="E114" s="416">
        <f t="shared" si="8"/>
        <v>39965</v>
      </c>
      <c r="F114" s="417">
        <v>15374</v>
      </c>
      <c r="G114" s="417">
        <v>16610</v>
      </c>
      <c r="H114" s="417"/>
      <c r="I114" s="422"/>
      <c r="P114" s="86"/>
    </row>
    <row r="115" spans="2:16">
      <c r="B115" s="428">
        <v>39994</v>
      </c>
      <c r="C115" s="415">
        <f t="shared" si="6"/>
        <v>2</v>
      </c>
      <c r="D115" s="416" t="str">
        <f t="shared" si="7"/>
        <v>June2009</v>
      </c>
      <c r="E115" s="416">
        <f t="shared" si="8"/>
        <v>39965</v>
      </c>
      <c r="F115" s="417">
        <v>15450</v>
      </c>
      <c r="G115" s="417">
        <v>16435</v>
      </c>
      <c r="H115" s="417"/>
      <c r="I115" s="422"/>
      <c r="P115" s="86"/>
    </row>
    <row r="116" spans="2:16">
      <c r="B116" s="429">
        <v>40025</v>
      </c>
      <c r="C116" s="415">
        <f t="shared" si="6"/>
        <v>3</v>
      </c>
      <c r="D116" s="416" t="str">
        <f t="shared" si="7"/>
        <v>Sep2009</v>
      </c>
      <c r="E116" s="416">
        <f t="shared" si="8"/>
        <v>40057</v>
      </c>
      <c r="F116" s="417">
        <v>16396</v>
      </c>
      <c r="G116" s="417">
        <v>17484</v>
      </c>
      <c r="H116" s="417"/>
      <c r="I116" s="422"/>
      <c r="P116" s="86"/>
    </row>
    <row r="117" spans="2:16">
      <c r="B117" s="428">
        <v>40056</v>
      </c>
      <c r="C117" s="415">
        <f t="shared" si="6"/>
        <v>3</v>
      </c>
      <c r="D117" s="416" t="str">
        <f t="shared" si="7"/>
        <v>Sep2009</v>
      </c>
      <c r="E117" s="416">
        <f t="shared" si="8"/>
        <v>40057</v>
      </c>
      <c r="F117" s="417">
        <v>15504</v>
      </c>
      <c r="G117" s="417">
        <v>15669</v>
      </c>
      <c r="H117" s="417"/>
      <c r="I117" s="422"/>
      <c r="P117" s="86"/>
    </row>
    <row r="118" spans="2:16" s="86" customFormat="1">
      <c r="B118" s="429">
        <v>40086</v>
      </c>
      <c r="C118" s="415">
        <f t="shared" si="6"/>
        <v>3</v>
      </c>
      <c r="D118" s="416" t="str">
        <f t="shared" si="7"/>
        <v>Sep2009</v>
      </c>
      <c r="E118" s="416">
        <f t="shared" si="8"/>
        <v>40057</v>
      </c>
      <c r="F118" s="417">
        <v>16460</v>
      </c>
      <c r="G118" s="417">
        <v>16562</v>
      </c>
      <c r="H118" s="417"/>
      <c r="I118" s="422"/>
      <c r="K118" s="87"/>
      <c r="L118" s="88"/>
      <c r="M118" s="88"/>
      <c r="N118" s="88"/>
    </row>
    <row r="119" spans="2:16">
      <c r="B119" s="428">
        <v>40117</v>
      </c>
      <c r="C119" s="415">
        <f t="shared" si="6"/>
        <v>4</v>
      </c>
      <c r="D119" s="416" t="str">
        <f t="shared" si="7"/>
        <v>dec2009</v>
      </c>
      <c r="E119" s="416">
        <f t="shared" si="8"/>
        <v>40148</v>
      </c>
      <c r="F119" s="417">
        <v>15989</v>
      </c>
      <c r="G119" s="417">
        <v>15674</v>
      </c>
      <c r="H119" s="417"/>
      <c r="I119" s="422"/>
      <c r="P119" s="86"/>
    </row>
    <row r="120" spans="2:16">
      <c r="B120" s="429">
        <v>40147</v>
      </c>
      <c r="C120" s="415">
        <f t="shared" si="6"/>
        <v>4</v>
      </c>
      <c r="D120" s="416" t="str">
        <f t="shared" si="7"/>
        <v>dec2009</v>
      </c>
      <c r="E120" s="416">
        <f t="shared" si="8"/>
        <v>40148</v>
      </c>
      <c r="F120" s="417">
        <v>15047</v>
      </c>
      <c r="G120" s="417">
        <v>15473</v>
      </c>
      <c r="H120" s="417"/>
      <c r="I120" s="422"/>
      <c r="P120" s="86"/>
    </row>
    <row r="121" spans="2:16">
      <c r="B121" s="428">
        <v>40178</v>
      </c>
      <c r="C121" s="415">
        <f t="shared" si="6"/>
        <v>4</v>
      </c>
      <c r="D121" s="416" t="str">
        <f t="shared" si="7"/>
        <v>dec2009</v>
      </c>
      <c r="E121" s="416">
        <f t="shared" si="8"/>
        <v>40148</v>
      </c>
      <c r="F121" s="417">
        <v>14922</v>
      </c>
      <c r="G121" s="417">
        <v>14395</v>
      </c>
      <c r="H121" s="417"/>
      <c r="I121" s="422"/>
      <c r="P121" s="86"/>
    </row>
    <row r="122" spans="2:16">
      <c r="B122" s="429">
        <v>40209</v>
      </c>
      <c r="C122" s="415">
        <f t="shared" si="6"/>
        <v>1</v>
      </c>
      <c r="D122" s="416" t="str">
        <f t="shared" si="7"/>
        <v>Mar2010</v>
      </c>
      <c r="E122" s="416">
        <f t="shared" si="8"/>
        <v>40238</v>
      </c>
      <c r="F122" s="417">
        <v>15241</v>
      </c>
      <c r="G122" s="417">
        <v>12911</v>
      </c>
      <c r="H122" s="417"/>
      <c r="I122" s="422"/>
      <c r="P122" s="86"/>
    </row>
    <row r="123" spans="2:16">
      <c r="B123" s="428">
        <v>40237</v>
      </c>
      <c r="C123" s="415">
        <f t="shared" si="6"/>
        <v>1</v>
      </c>
      <c r="D123" s="416" t="str">
        <f t="shared" si="7"/>
        <v>Mar2010</v>
      </c>
      <c r="E123" s="416">
        <f t="shared" si="8"/>
        <v>40238</v>
      </c>
      <c r="F123" s="417">
        <v>13440</v>
      </c>
      <c r="G123" s="417">
        <v>14798</v>
      </c>
      <c r="H123" s="417"/>
      <c r="I123" s="422"/>
      <c r="P123" s="86"/>
    </row>
    <row r="124" spans="2:16">
      <c r="B124" s="429">
        <v>40268</v>
      </c>
      <c r="C124" s="415">
        <f t="shared" si="6"/>
        <v>1</v>
      </c>
      <c r="D124" s="416" t="str">
        <f t="shared" si="7"/>
        <v>Mar2010</v>
      </c>
      <c r="E124" s="416">
        <f t="shared" si="8"/>
        <v>40238</v>
      </c>
      <c r="F124" s="417">
        <v>16620</v>
      </c>
      <c r="G124" s="417">
        <v>17761</v>
      </c>
      <c r="H124" s="417"/>
      <c r="I124" s="422"/>
      <c r="P124" s="86"/>
    </row>
    <row r="125" spans="2:16">
      <c r="B125" s="428">
        <v>40298</v>
      </c>
      <c r="C125" s="415">
        <f t="shared" si="6"/>
        <v>2</v>
      </c>
      <c r="D125" s="416" t="str">
        <f t="shared" si="7"/>
        <v>June2010</v>
      </c>
      <c r="E125" s="416">
        <f t="shared" si="8"/>
        <v>40330</v>
      </c>
      <c r="F125" s="417">
        <v>14894</v>
      </c>
      <c r="G125" s="417">
        <v>14892</v>
      </c>
      <c r="H125" s="417"/>
      <c r="I125" s="422"/>
      <c r="P125" s="86"/>
    </row>
    <row r="126" spans="2:16">
      <c r="B126" s="429">
        <v>40329</v>
      </c>
      <c r="C126" s="415">
        <f t="shared" si="6"/>
        <v>2</v>
      </c>
      <c r="D126" s="416" t="str">
        <f t="shared" si="7"/>
        <v>June2010</v>
      </c>
      <c r="E126" s="416">
        <f t="shared" si="8"/>
        <v>40330</v>
      </c>
      <c r="F126" s="417">
        <v>13898</v>
      </c>
      <c r="G126" s="417">
        <v>14988</v>
      </c>
      <c r="H126" s="417"/>
      <c r="I126" s="422"/>
      <c r="P126" s="86"/>
    </row>
    <row r="127" spans="2:16">
      <c r="B127" s="428">
        <v>40359</v>
      </c>
      <c r="C127" s="415">
        <f t="shared" si="6"/>
        <v>2</v>
      </c>
      <c r="D127" s="416" t="str">
        <f t="shared" si="7"/>
        <v>June2010</v>
      </c>
      <c r="E127" s="416">
        <f t="shared" si="8"/>
        <v>40330</v>
      </c>
      <c r="F127" s="417">
        <v>14312</v>
      </c>
      <c r="G127" s="417">
        <v>15332</v>
      </c>
      <c r="H127" s="417"/>
      <c r="I127" s="422"/>
      <c r="P127" s="86"/>
    </row>
    <row r="128" spans="2:16">
      <c r="B128" s="429">
        <v>40390</v>
      </c>
      <c r="C128" s="415">
        <f t="shared" si="6"/>
        <v>3</v>
      </c>
      <c r="D128" s="416" t="str">
        <f t="shared" si="7"/>
        <v>Sep2010</v>
      </c>
      <c r="E128" s="416">
        <f t="shared" si="8"/>
        <v>40422</v>
      </c>
      <c r="F128" s="417">
        <v>14451</v>
      </c>
      <c r="G128" s="417">
        <v>15430</v>
      </c>
      <c r="H128" s="423"/>
      <c r="I128" s="422"/>
      <c r="P128" s="86"/>
    </row>
    <row r="129" spans="2:16">
      <c r="B129" s="428">
        <v>40421</v>
      </c>
      <c r="C129" s="415">
        <f t="shared" si="6"/>
        <v>3</v>
      </c>
      <c r="D129" s="416" t="str">
        <f t="shared" si="7"/>
        <v>Sep2010</v>
      </c>
      <c r="E129" s="416">
        <f t="shared" si="8"/>
        <v>40422</v>
      </c>
      <c r="F129" s="417">
        <v>14729</v>
      </c>
      <c r="G129" s="417">
        <v>15394</v>
      </c>
      <c r="H129" s="423"/>
      <c r="I129" s="422"/>
      <c r="P129" s="86"/>
    </row>
    <row r="130" spans="2:16">
      <c r="B130" s="429">
        <v>40451</v>
      </c>
      <c r="C130" s="415">
        <f t="shared" si="6"/>
        <v>3</v>
      </c>
      <c r="D130" s="416" t="str">
        <f t="shared" si="7"/>
        <v>Sep2010</v>
      </c>
      <c r="E130" s="416">
        <f t="shared" si="8"/>
        <v>40422</v>
      </c>
      <c r="F130" s="417">
        <v>14589</v>
      </c>
      <c r="G130" s="417">
        <v>14763</v>
      </c>
      <c r="H130" s="423"/>
      <c r="I130" s="422"/>
      <c r="P130" s="86"/>
    </row>
    <row r="131" spans="2:16">
      <c r="B131" s="428">
        <v>40482</v>
      </c>
      <c r="C131" s="415">
        <f t="shared" si="6"/>
        <v>4</v>
      </c>
      <c r="D131" s="416" t="str">
        <f t="shared" si="7"/>
        <v>dec2010</v>
      </c>
      <c r="E131" s="416">
        <f t="shared" si="8"/>
        <v>40513</v>
      </c>
      <c r="F131" s="417">
        <v>13336</v>
      </c>
      <c r="G131" s="417">
        <v>13437</v>
      </c>
      <c r="H131" s="423"/>
      <c r="I131" s="422"/>
      <c r="P131" s="86"/>
    </row>
    <row r="132" spans="2:16">
      <c r="B132" s="429">
        <v>40512</v>
      </c>
      <c r="C132" s="415">
        <f t="shared" si="6"/>
        <v>4</v>
      </c>
      <c r="D132" s="416" t="str">
        <f t="shared" si="7"/>
        <v>dec2010</v>
      </c>
      <c r="E132" s="416">
        <f t="shared" si="8"/>
        <v>40513</v>
      </c>
      <c r="F132" s="417">
        <v>14346</v>
      </c>
      <c r="G132" s="417">
        <v>14718</v>
      </c>
      <c r="H132" s="423"/>
      <c r="I132" s="422"/>
      <c r="P132" s="86"/>
    </row>
    <row r="133" spans="2:16">
      <c r="B133" s="428">
        <v>40543</v>
      </c>
      <c r="C133" s="415">
        <f t="shared" si="6"/>
        <v>4</v>
      </c>
      <c r="D133" s="416" t="str">
        <f t="shared" si="7"/>
        <v>dec2010</v>
      </c>
      <c r="E133" s="416">
        <f t="shared" si="8"/>
        <v>40513</v>
      </c>
      <c r="F133" s="417">
        <v>13071</v>
      </c>
      <c r="G133" s="417">
        <v>12891</v>
      </c>
      <c r="H133" s="423"/>
      <c r="I133" s="422"/>
      <c r="P133" s="86"/>
    </row>
    <row r="134" spans="2:16">
      <c r="B134" s="429">
        <v>40574</v>
      </c>
      <c r="C134" s="415">
        <f t="shared" si="6"/>
        <v>1</v>
      </c>
      <c r="D134" s="416" t="str">
        <f t="shared" si="7"/>
        <v>Mar2011</v>
      </c>
      <c r="E134" s="416">
        <f t="shared" si="8"/>
        <v>40603</v>
      </c>
      <c r="F134" s="417">
        <v>12692</v>
      </c>
      <c r="G134" s="417">
        <v>10626</v>
      </c>
      <c r="H134" s="423"/>
      <c r="I134" s="422"/>
      <c r="P134" s="86"/>
    </row>
    <row r="135" spans="2:16">
      <c r="B135" s="428">
        <v>40602</v>
      </c>
      <c r="C135" s="415">
        <f t="shared" si="6"/>
        <v>1</v>
      </c>
      <c r="D135" s="416" t="str">
        <f t="shared" si="7"/>
        <v>Mar2011</v>
      </c>
      <c r="E135" s="416">
        <f t="shared" si="8"/>
        <v>40603</v>
      </c>
      <c r="F135" s="417">
        <v>12658</v>
      </c>
      <c r="G135" s="417">
        <v>13378</v>
      </c>
      <c r="H135" s="423"/>
      <c r="I135" s="422"/>
      <c r="P135" s="86"/>
    </row>
    <row r="136" spans="2:16">
      <c r="B136" s="429">
        <v>40633</v>
      </c>
      <c r="C136" s="415">
        <f t="shared" ref="C136:C199" si="14">MONTH(MONTH(B136)&amp;0)</f>
        <v>1</v>
      </c>
      <c r="D136" s="416" t="str">
        <f t="shared" ref="D136:D199" si="15">IF(C136=4,"dec",IF(C136=1,"Mar", IF(C136=2,"June",IF(C136=3,"Sep",""))))&amp;YEAR(B136)</f>
        <v>Mar2011</v>
      </c>
      <c r="E136" s="416">
        <f t="shared" ref="E136:E199" si="16">DATEVALUE(D136)</f>
        <v>40603</v>
      </c>
      <c r="F136" s="417">
        <v>13401</v>
      </c>
      <c r="G136" s="417">
        <v>14239</v>
      </c>
      <c r="H136" s="423"/>
      <c r="I136" s="422"/>
      <c r="P136" s="86"/>
    </row>
    <row r="137" spans="2:16">
      <c r="B137" s="428">
        <v>40663</v>
      </c>
      <c r="C137" s="415">
        <f t="shared" si="14"/>
        <v>2</v>
      </c>
      <c r="D137" s="416" t="str">
        <f t="shared" si="15"/>
        <v>June2011</v>
      </c>
      <c r="E137" s="416">
        <f t="shared" si="16"/>
        <v>40695</v>
      </c>
      <c r="F137" s="417">
        <v>11870</v>
      </c>
      <c r="G137" s="417">
        <v>11725</v>
      </c>
      <c r="H137" s="423"/>
      <c r="I137" s="422"/>
      <c r="P137" s="86"/>
    </row>
    <row r="138" spans="2:16">
      <c r="B138" s="429">
        <v>40694</v>
      </c>
      <c r="C138" s="415">
        <f t="shared" si="14"/>
        <v>2</v>
      </c>
      <c r="D138" s="416" t="str">
        <f t="shared" si="15"/>
        <v>June2011</v>
      </c>
      <c r="E138" s="416">
        <f t="shared" si="16"/>
        <v>40695</v>
      </c>
      <c r="F138" s="417">
        <v>13874</v>
      </c>
      <c r="G138" s="417">
        <v>14819</v>
      </c>
      <c r="H138" s="423"/>
      <c r="I138" s="422"/>
      <c r="P138" s="86"/>
    </row>
    <row r="139" spans="2:16">
      <c r="B139" s="428">
        <v>40724</v>
      </c>
      <c r="C139" s="415">
        <f t="shared" si="14"/>
        <v>2</v>
      </c>
      <c r="D139" s="416" t="str">
        <f t="shared" si="15"/>
        <v>June2011</v>
      </c>
      <c r="E139" s="416">
        <f t="shared" si="16"/>
        <v>40695</v>
      </c>
      <c r="F139" s="417">
        <v>13655</v>
      </c>
      <c r="G139" s="417">
        <v>13455</v>
      </c>
      <c r="H139" s="423"/>
      <c r="I139" s="422"/>
      <c r="P139" s="86"/>
    </row>
    <row r="140" spans="2:16">
      <c r="B140" s="429">
        <v>40755</v>
      </c>
      <c r="C140" s="415">
        <f t="shared" si="14"/>
        <v>3</v>
      </c>
      <c r="D140" s="416" t="str">
        <f t="shared" si="15"/>
        <v>Sep2011</v>
      </c>
      <c r="E140" s="416">
        <f t="shared" si="16"/>
        <v>40787</v>
      </c>
      <c r="F140" s="417">
        <v>12789</v>
      </c>
      <c r="G140" s="417">
        <v>13013</v>
      </c>
      <c r="H140" s="423"/>
      <c r="I140" s="422"/>
      <c r="P140" s="86"/>
    </row>
    <row r="141" spans="2:16">
      <c r="B141" s="428">
        <v>40786</v>
      </c>
      <c r="C141" s="415">
        <f t="shared" si="14"/>
        <v>3</v>
      </c>
      <c r="D141" s="416" t="str">
        <f t="shared" si="15"/>
        <v>Sep2011</v>
      </c>
      <c r="E141" s="416">
        <f t="shared" si="16"/>
        <v>40787</v>
      </c>
      <c r="F141" s="417">
        <v>13743</v>
      </c>
      <c r="G141" s="417">
        <v>14316</v>
      </c>
      <c r="H141" s="423"/>
      <c r="I141" s="422"/>
      <c r="P141" s="86"/>
    </row>
    <row r="142" spans="2:16">
      <c r="B142" s="429">
        <v>40816</v>
      </c>
      <c r="C142" s="415">
        <f t="shared" si="14"/>
        <v>3</v>
      </c>
      <c r="D142" s="416" t="str">
        <f t="shared" si="15"/>
        <v>Sep2011</v>
      </c>
      <c r="E142" s="416">
        <f t="shared" si="16"/>
        <v>40787</v>
      </c>
      <c r="F142" s="417">
        <v>13603</v>
      </c>
      <c r="G142" s="417">
        <v>13841</v>
      </c>
      <c r="H142" s="423"/>
      <c r="I142" s="422"/>
      <c r="P142" s="86"/>
    </row>
    <row r="143" spans="2:16">
      <c r="B143" s="428">
        <v>40847</v>
      </c>
      <c r="C143" s="415">
        <f t="shared" si="14"/>
        <v>4</v>
      </c>
      <c r="D143" s="416" t="str">
        <f t="shared" si="15"/>
        <v>dec2011</v>
      </c>
      <c r="E143" s="416">
        <f t="shared" si="16"/>
        <v>40878</v>
      </c>
      <c r="F143" s="417">
        <v>12182</v>
      </c>
      <c r="G143" s="417">
        <v>12065</v>
      </c>
      <c r="H143" s="423"/>
      <c r="I143" s="422"/>
      <c r="P143" s="86"/>
    </row>
    <row r="144" spans="2:16">
      <c r="B144" s="429">
        <v>40877</v>
      </c>
      <c r="C144" s="415">
        <f t="shared" si="14"/>
        <v>4</v>
      </c>
      <c r="D144" s="416" t="str">
        <f t="shared" si="15"/>
        <v>dec2011</v>
      </c>
      <c r="E144" s="416">
        <f t="shared" si="16"/>
        <v>40878</v>
      </c>
      <c r="F144" s="417">
        <v>12209</v>
      </c>
      <c r="G144" s="417">
        <v>13321</v>
      </c>
      <c r="H144" s="423"/>
      <c r="I144" s="422"/>
      <c r="P144" s="86"/>
    </row>
    <row r="145" spans="2:16">
      <c r="B145" s="428">
        <v>40908</v>
      </c>
      <c r="C145" s="415">
        <f t="shared" si="14"/>
        <v>4</v>
      </c>
      <c r="D145" s="416" t="str">
        <f t="shared" si="15"/>
        <v>dec2011</v>
      </c>
      <c r="E145" s="416">
        <f t="shared" si="16"/>
        <v>40878</v>
      </c>
      <c r="F145" s="417">
        <v>10907</v>
      </c>
      <c r="G145" s="417">
        <v>11268</v>
      </c>
      <c r="H145" s="423"/>
      <c r="I145" s="422"/>
      <c r="P145" s="86"/>
    </row>
    <row r="146" spans="2:16">
      <c r="B146" s="429">
        <v>40939</v>
      </c>
      <c r="C146" s="415">
        <f t="shared" si="14"/>
        <v>1</v>
      </c>
      <c r="D146" s="416" t="str">
        <f t="shared" si="15"/>
        <v>Mar2012</v>
      </c>
      <c r="E146" s="416">
        <f t="shared" si="16"/>
        <v>40969</v>
      </c>
      <c r="F146" s="417">
        <v>11166</v>
      </c>
      <c r="G146" s="417">
        <v>9576</v>
      </c>
      <c r="H146" s="423"/>
      <c r="I146" s="422"/>
      <c r="P146" s="86"/>
    </row>
    <row r="147" spans="2:16">
      <c r="B147" s="428">
        <v>40968</v>
      </c>
      <c r="C147" s="415">
        <f t="shared" si="14"/>
        <v>1</v>
      </c>
      <c r="D147" s="416" t="str">
        <f t="shared" si="15"/>
        <v>Mar2012</v>
      </c>
      <c r="E147" s="416">
        <f t="shared" si="16"/>
        <v>40969</v>
      </c>
      <c r="F147" s="417">
        <v>11810</v>
      </c>
      <c r="G147" s="417">
        <v>12515</v>
      </c>
      <c r="H147" s="423"/>
      <c r="I147" s="422"/>
      <c r="P147" s="86"/>
    </row>
    <row r="148" spans="2:16" s="110" customFormat="1">
      <c r="B148" s="429">
        <v>40999</v>
      </c>
      <c r="C148" s="415">
        <f t="shared" si="14"/>
        <v>1</v>
      </c>
      <c r="D148" s="416" t="str">
        <f t="shared" si="15"/>
        <v>Mar2012</v>
      </c>
      <c r="E148" s="416">
        <f t="shared" si="16"/>
        <v>40969</v>
      </c>
      <c r="F148" s="417">
        <v>12214</v>
      </c>
      <c r="G148" s="417">
        <v>13453</v>
      </c>
      <c r="H148" s="423"/>
      <c r="I148" s="422"/>
      <c r="J148" s="107"/>
      <c r="K148" s="108"/>
      <c r="L148" s="109"/>
      <c r="M148" s="109"/>
      <c r="N148" s="109"/>
      <c r="P148" s="86"/>
    </row>
    <row r="149" spans="2:16" s="110" customFormat="1">
      <c r="B149" s="428">
        <v>41029</v>
      </c>
      <c r="C149" s="415">
        <f t="shared" si="14"/>
        <v>2</v>
      </c>
      <c r="D149" s="416" t="str">
        <f t="shared" si="15"/>
        <v>June2012</v>
      </c>
      <c r="E149" s="416">
        <f t="shared" si="16"/>
        <v>41061</v>
      </c>
      <c r="F149" s="417">
        <v>10697</v>
      </c>
      <c r="G149" s="417">
        <v>10152</v>
      </c>
      <c r="H149" s="423"/>
      <c r="I149" s="422"/>
      <c r="J149" s="107"/>
      <c r="K149" s="108"/>
      <c r="L149" s="109"/>
      <c r="M149" s="109"/>
      <c r="N149" s="109"/>
      <c r="P149" s="86"/>
    </row>
    <row r="150" spans="2:16" s="110" customFormat="1">
      <c r="B150" s="429">
        <v>41060</v>
      </c>
      <c r="C150" s="415">
        <f t="shared" si="14"/>
        <v>2</v>
      </c>
      <c r="D150" s="416" t="str">
        <f t="shared" si="15"/>
        <v>June2012</v>
      </c>
      <c r="E150" s="416">
        <f t="shared" si="16"/>
        <v>41061</v>
      </c>
      <c r="F150" s="417">
        <v>12953</v>
      </c>
      <c r="G150" s="417">
        <v>14539</v>
      </c>
      <c r="H150" s="423"/>
      <c r="I150" s="422"/>
      <c r="J150" s="107"/>
      <c r="K150" s="108"/>
      <c r="L150" s="109"/>
      <c r="M150" s="109"/>
      <c r="N150" s="109"/>
      <c r="P150" s="86"/>
    </row>
    <row r="151" spans="2:16" s="110" customFormat="1">
      <c r="B151" s="428">
        <v>41090</v>
      </c>
      <c r="C151" s="415">
        <f t="shared" si="14"/>
        <v>2</v>
      </c>
      <c r="D151" s="416" t="str">
        <f t="shared" si="15"/>
        <v>June2012</v>
      </c>
      <c r="E151" s="416">
        <f t="shared" si="16"/>
        <v>41061</v>
      </c>
      <c r="F151" s="417">
        <v>11153</v>
      </c>
      <c r="G151" s="417">
        <v>11954</v>
      </c>
      <c r="H151" s="423"/>
      <c r="I151" s="422"/>
      <c r="J151" s="107"/>
      <c r="K151" s="108"/>
      <c r="L151" s="109"/>
      <c r="M151" s="109"/>
      <c r="N151" s="109"/>
      <c r="P151" s="86"/>
    </row>
    <row r="152" spans="2:16" s="110" customFormat="1">
      <c r="B152" s="429">
        <v>41121</v>
      </c>
      <c r="C152" s="415">
        <f t="shared" si="14"/>
        <v>3</v>
      </c>
      <c r="D152" s="416" t="str">
        <f t="shared" si="15"/>
        <v>Sep2012</v>
      </c>
      <c r="E152" s="416">
        <f t="shared" si="16"/>
        <v>41153</v>
      </c>
      <c r="F152" s="417">
        <v>10687</v>
      </c>
      <c r="G152" s="417">
        <v>12127</v>
      </c>
      <c r="H152" s="423"/>
      <c r="I152" s="422"/>
      <c r="J152" s="107"/>
      <c r="K152" s="108"/>
      <c r="L152" s="109"/>
      <c r="M152" s="109"/>
      <c r="N152" s="109"/>
      <c r="P152" s="86"/>
    </row>
    <row r="153" spans="2:16" s="110" customFormat="1">
      <c r="B153" s="428">
        <v>41152</v>
      </c>
      <c r="C153" s="415">
        <f t="shared" si="14"/>
        <v>3</v>
      </c>
      <c r="D153" s="416" t="str">
        <f t="shared" si="15"/>
        <v>Sep2012</v>
      </c>
      <c r="E153" s="416">
        <f t="shared" si="16"/>
        <v>41153</v>
      </c>
      <c r="F153" s="417">
        <v>12079</v>
      </c>
      <c r="G153" s="417">
        <v>13693</v>
      </c>
      <c r="H153" s="423"/>
      <c r="I153" s="422"/>
      <c r="J153" s="107"/>
      <c r="K153" s="108"/>
      <c r="L153" s="109"/>
      <c r="M153" s="109"/>
      <c r="N153" s="109"/>
      <c r="P153" s="86"/>
    </row>
    <row r="154" spans="2:16" s="110" customFormat="1">
      <c r="B154" s="429">
        <v>41182</v>
      </c>
      <c r="C154" s="415">
        <f t="shared" si="14"/>
        <v>3</v>
      </c>
      <c r="D154" s="416" t="str">
        <f t="shared" si="15"/>
        <v>Sep2012</v>
      </c>
      <c r="E154" s="416">
        <f t="shared" si="16"/>
        <v>41153</v>
      </c>
      <c r="F154" s="417">
        <v>10527</v>
      </c>
      <c r="G154" s="417">
        <v>11776</v>
      </c>
      <c r="H154" s="423"/>
      <c r="I154" s="422"/>
      <c r="J154" s="107"/>
      <c r="K154" s="108"/>
      <c r="L154" s="109"/>
      <c r="M154" s="109"/>
      <c r="N154" s="109"/>
      <c r="P154" s="86"/>
    </row>
    <row r="155" spans="2:16" s="110" customFormat="1">
      <c r="B155" s="428">
        <v>41213</v>
      </c>
      <c r="C155" s="415">
        <f t="shared" si="14"/>
        <v>4</v>
      </c>
      <c r="D155" s="416" t="str">
        <f t="shared" si="15"/>
        <v>dec2012</v>
      </c>
      <c r="E155" s="416">
        <f t="shared" si="16"/>
        <v>41244</v>
      </c>
      <c r="F155" s="417">
        <v>11673</v>
      </c>
      <c r="G155" s="417">
        <v>12316</v>
      </c>
      <c r="H155" s="423"/>
      <c r="I155" s="422"/>
      <c r="J155" s="107"/>
      <c r="K155" s="108"/>
      <c r="L155" s="109"/>
      <c r="M155" s="109"/>
      <c r="N155" s="109"/>
      <c r="P155" s="86"/>
    </row>
    <row r="156" spans="2:16" s="110" customFormat="1">
      <c r="B156" s="429">
        <v>41243</v>
      </c>
      <c r="C156" s="415">
        <f t="shared" si="14"/>
        <v>4</v>
      </c>
      <c r="D156" s="416" t="str">
        <f t="shared" si="15"/>
        <v>dec2012</v>
      </c>
      <c r="E156" s="416">
        <f t="shared" si="16"/>
        <v>41244</v>
      </c>
      <c r="F156" s="417">
        <v>11902</v>
      </c>
      <c r="G156" s="417">
        <v>12315</v>
      </c>
      <c r="H156" s="423"/>
      <c r="I156" s="422"/>
      <c r="J156" s="107"/>
      <c r="K156" s="108"/>
      <c r="L156" s="109"/>
      <c r="M156" s="109"/>
      <c r="N156" s="109"/>
      <c r="P156" s="86"/>
    </row>
    <row r="157" spans="2:16" s="110" customFormat="1">
      <c r="B157" s="428">
        <v>41274</v>
      </c>
      <c r="C157" s="415">
        <f t="shared" si="14"/>
        <v>4</v>
      </c>
      <c r="D157" s="416" t="str">
        <f t="shared" si="15"/>
        <v>dec2012</v>
      </c>
      <c r="E157" s="416">
        <f t="shared" si="16"/>
        <v>41244</v>
      </c>
      <c r="F157" s="417">
        <v>9502</v>
      </c>
      <c r="G157" s="417">
        <v>9697</v>
      </c>
      <c r="H157" s="423"/>
      <c r="I157" s="422"/>
      <c r="J157" s="107"/>
      <c r="K157" s="108"/>
      <c r="L157" s="109"/>
      <c r="M157" s="109"/>
      <c r="N157" s="109"/>
      <c r="P157" s="86"/>
    </row>
    <row r="158" spans="2:16" s="110" customFormat="1">
      <c r="B158" s="429">
        <v>41305</v>
      </c>
      <c r="C158" s="415">
        <f t="shared" si="14"/>
        <v>1</v>
      </c>
      <c r="D158" s="416" t="str">
        <f t="shared" si="15"/>
        <v>Mar2013</v>
      </c>
      <c r="E158" s="416">
        <f t="shared" si="16"/>
        <v>41334</v>
      </c>
      <c r="F158" s="417">
        <v>11279</v>
      </c>
      <c r="G158" s="417">
        <v>10040</v>
      </c>
      <c r="H158" s="423"/>
      <c r="I158" s="422"/>
      <c r="J158" s="107"/>
      <c r="K158" s="108"/>
      <c r="L158" s="109"/>
      <c r="M158" s="109"/>
      <c r="N158" s="109"/>
      <c r="P158" s="86"/>
    </row>
    <row r="159" spans="2:16" s="110" customFormat="1">
      <c r="B159" s="428">
        <v>41333</v>
      </c>
      <c r="C159" s="415">
        <f t="shared" si="14"/>
        <v>1</v>
      </c>
      <c r="D159" s="416" t="str">
        <f t="shared" si="15"/>
        <v>Mar2013</v>
      </c>
      <c r="E159" s="416">
        <f t="shared" si="16"/>
        <v>41334</v>
      </c>
      <c r="F159" s="417">
        <v>10038</v>
      </c>
      <c r="G159" s="417">
        <v>11021</v>
      </c>
      <c r="H159" s="423"/>
      <c r="I159" s="422"/>
      <c r="J159" s="107"/>
      <c r="K159" s="108"/>
      <c r="L159" s="109"/>
      <c r="M159" s="109"/>
      <c r="N159" s="109"/>
      <c r="P159" s="86"/>
    </row>
    <row r="160" spans="2:16" s="110" customFormat="1">
      <c r="B160" s="429">
        <v>41364</v>
      </c>
      <c r="C160" s="415">
        <f t="shared" si="14"/>
        <v>1</v>
      </c>
      <c r="D160" s="416" t="str">
        <f t="shared" si="15"/>
        <v>Mar2013</v>
      </c>
      <c r="E160" s="416">
        <f t="shared" si="16"/>
        <v>41334</v>
      </c>
      <c r="F160" s="417">
        <v>10378</v>
      </c>
      <c r="G160" s="417">
        <v>11366</v>
      </c>
      <c r="H160" s="423"/>
      <c r="I160" s="422"/>
      <c r="J160" s="107"/>
      <c r="K160" s="108"/>
      <c r="L160" s="109"/>
      <c r="M160" s="109"/>
      <c r="N160" s="109"/>
      <c r="P160" s="86"/>
    </row>
    <row r="161" spans="2:16" s="110" customFormat="1">
      <c r="B161" s="428">
        <v>41394</v>
      </c>
      <c r="C161" s="415">
        <f t="shared" si="14"/>
        <v>2</v>
      </c>
      <c r="D161" s="416" t="str">
        <f t="shared" si="15"/>
        <v>June2013</v>
      </c>
      <c r="E161" s="416">
        <f t="shared" si="16"/>
        <v>41426</v>
      </c>
      <c r="F161" s="417">
        <v>10173</v>
      </c>
      <c r="G161" s="417">
        <v>10969</v>
      </c>
      <c r="H161" s="423"/>
      <c r="I161" s="422"/>
      <c r="J161" s="107"/>
      <c r="K161" s="108"/>
      <c r="L161" s="109"/>
      <c r="M161" s="109"/>
      <c r="N161" s="109"/>
      <c r="P161" s="86"/>
    </row>
    <row r="162" spans="2:16" s="110" customFormat="1">
      <c r="B162" s="429">
        <v>41425</v>
      </c>
      <c r="C162" s="415">
        <f t="shared" si="14"/>
        <v>2</v>
      </c>
      <c r="D162" s="416" t="str">
        <f t="shared" si="15"/>
        <v>June2013</v>
      </c>
      <c r="E162" s="416">
        <f t="shared" si="16"/>
        <v>41426</v>
      </c>
      <c r="F162" s="417">
        <v>11258</v>
      </c>
      <c r="G162" s="417">
        <v>12359</v>
      </c>
      <c r="H162" s="423"/>
      <c r="I162" s="422"/>
      <c r="J162" s="107"/>
      <c r="K162" s="108"/>
      <c r="L162" s="109"/>
      <c r="M162" s="109"/>
      <c r="N162" s="109"/>
      <c r="P162" s="86"/>
    </row>
    <row r="163" spans="2:16" s="110" customFormat="1">
      <c r="B163" s="428">
        <v>41455</v>
      </c>
      <c r="C163" s="415">
        <f t="shared" si="14"/>
        <v>2</v>
      </c>
      <c r="D163" s="416" t="str">
        <f t="shared" si="15"/>
        <v>June2013</v>
      </c>
      <c r="E163" s="416">
        <f t="shared" si="16"/>
        <v>41426</v>
      </c>
      <c r="F163" s="417">
        <v>9833</v>
      </c>
      <c r="G163" s="417">
        <v>10605</v>
      </c>
      <c r="H163" s="423"/>
      <c r="I163" s="422"/>
      <c r="J163" s="107"/>
      <c r="K163" s="108"/>
      <c r="L163" s="109"/>
      <c r="M163" s="109"/>
      <c r="N163" s="109"/>
      <c r="P163" s="86"/>
    </row>
    <row r="164" spans="2:16" s="110" customFormat="1">
      <c r="B164" s="429">
        <v>41486</v>
      </c>
      <c r="C164" s="415">
        <f t="shared" si="14"/>
        <v>3</v>
      </c>
      <c r="D164" s="416" t="str">
        <f t="shared" si="15"/>
        <v>Sep2013</v>
      </c>
      <c r="E164" s="416">
        <f t="shared" si="16"/>
        <v>41518</v>
      </c>
      <c r="F164" s="417">
        <v>9934</v>
      </c>
      <c r="G164" s="417">
        <v>11993</v>
      </c>
      <c r="H164" s="423"/>
      <c r="I164" s="422"/>
      <c r="J164" s="107"/>
      <c r="K164" s="108"/>
      <c r="L164" s="109"/>
      <c r="M164" s="109"/>
      <c r="N164" s="109"/>
      <c r="P164" s="86"/>
    </row>
    <row r="165" spans="2:16">
      <c r="B165" s="428">
        <v>41517</v>
      </c>
      <c r="C165" s="415">
        <f t="shared" si="14"/>
        <v>3</v>
      </c>
      <c r="D165" s="416" t="str">
        <f t="shared" si="15"/>
        <v>Sep2013</v>
      </c>
      <c r="E165" s="416">
        <f t="shared" si="16"/>
        <v>41518</v>
      </c>
      <c r="F165" s="417">
        <v>10542</v>
      </c>
      <c r="G165" s="417">
        <v>10983</v>
      </c>
      <c r="H165" s="423"/>
      <c r="I165" s="422"/>
      <c r="P165" s="86"/>
    </row>
    <row r="166" spans="2:16">
      <c r="B166" s="429">
        <v>41547</v>
      </c>
      <c r="C166" s="415">
        <f t="shared" si="14"/>
        <v>3</v>
      </c>
      <c r="D166" s="416" t="str">
        <f t="shared" si="15"/>
        <v>Sep2013</v>
      </c>
      <c r="E166" s="416">
        <f t="shared" si="16"/>
        <v>41518</v>
      </c>
      <c r="F166" s="417">
        <v>9679</v>
      </c>
      <c r="G166" s="417">
        <v>10398</v>
      </c>
      <c r="H166" s="423"/>
      <c r="I166" s="422"/>
      <c r="P166" s="86"/>
    </row>
    <row r="167" spans="2:16">
      <c r="B167" s="428">
        <v>41578</v>
      </c>
      <c r="C167" s="415">
        <f t="shared" si="14"/>
        <v>4</v>
      </c>
      <c r="D167" s="416" t="str">
        <f t="shared" si="15"/>
        <v>dec2013</v>
      </c>
      <c r="E167" s="416">
        <f t="shared" si="16"/>
        <v>41609</v>
      </c>
      <c r="F167" s="417">
        <v>10072</v>
      </c>
      <c r="G167" s="417">
        <v>11273</v>
      </c>
      <c r="H167" s="423"/>
      <c r="I167" s="422"/>
      <c r="P167" s="86"/>
    </row>
    <row r="168" spans="2:16">
      <c r="B168" s="429">
        <v>41608</v>
      </c>
      <c r="C168" s="415">
        <f t="shared" si="14"/>
        <v>4</v>
      </c>
      <c r="D168" s="416" t="str">
        <f t="shared" si="15"/>
        <v>dec2013</v>
      </c>
      <c r="E168" s="416">
        <f t="shared" si="16"/>
        <v>41609</v>
      </c>
      <c r="F168" s="417">
        <v>10010</v>
      </c>
      <c r="G168" s="417">
        <v>10049</v>
      </c>
      <c r="H168" s="423"/>
      <c r="I168" s="424"/>
      <c r="J168" s="111"/>
      <c r="P168" s="86"/>
    </row>
    <row r="169" spans="2:16">
      <c r="B169" s="428">
        <v>41639</v>
      </c>
      <c r="C169" s="415">
        <f t="shared" si="14"/>
        <v>4</v>
      </c>
      <c r="D169" s="416" t="str">
        <f t="shared" si="15"/>
        <v>dec2013</v>
      </c>
      <c r="E169" s="416">
        <f t="shared" si="16"/>
        <v>41609</v>
      </c>
      <c r="F169" s="417">
        <v>8944</v>
      </c>
      <c r="G169" s="417">
        <v>8678</v>
      </c>
      <c r="H169" s="423"/>
      <c r="I169" s="422"/>
      <c r="P169" s="86"/>
    </row>
    <row r="170" spans="2:16">
      <c r="B170" s="429">
        <v>41670</v>
      </c>
      <c r="C170" s="415">
        <f t="shared" si="14"/>
        <v>1</v>
      </c>
      <c r="D170" s="416" t="str">
        <f t="shared" si="15"/>
        <v>Mar2014</v>
      </c>
      <c r="E170" s="416">
        <f t="shared" si="16"/>
        <v>41699</v>
      </c>
      <c r="F170" s="417">
        <v>10442</v>
      </c>
      <c r="G170" s="417">
        <v>8838</v>
      </c>
      <c r="H170" s="423"/>
      <c r="I170" s="422"/>
      <c r="P170" s="86"/>
    </row>
    <row r="171" spans="2:16">
      <c r="B171" s="428">
        <v>41698</v>
      </c>
      <c r="C171" s="415">
        <f t="shared" si="14"/>
        <v>1</v>
      </c>
      <c r="D171" s="416" t="str">
        <f t="shared" si="15"/>
        <v>Mar2014</v>
      </c>
      <c r="E171" s="416">
        <f t="shared" si="16"/>
        <v>41699</v>
      </c>
      <c r="F171" s="417">
        <v>8548</v>
      </c>
      <c r="G171" s="417">
        <v>9199</v>
      </c>
      <c r="H171" s="423"/>
      <c r="I171" s="422"/>
      <c r="P171" s="86"/>
    </row>
    <row r="172" spans="2:16">
      <c r="B172" s="429">
        <v>41729</v>
      </c>
      <c r="C172" s="415">
        <f t="shared" si="14"/>
        <v>1</v>
      </c>
      <c r="D172" s="416" t="str">
        <f t="shared" si="15"/>
        <v>Mar2014</v>
      </c>
      <c r="E172" s="416">
        <f t="shared" si="16"/>
        <v>41699</v>
      </c>
      <c r="F172" s="417">
        <v>9452</v>
      </c>
      <c r="G172" s="417">
        <v>9741</v>
      </c>
      <c r="H172" s="423"/>
      <c r="I172" s="422"/>
      <c r="P172" s="86"/>
    </row>
    <row r="173" spans="2:16">
      <c r="B173" s="428">
        <v>41759</v>
      </c>
      <c r="C173" s="415">
        <f t="shared" si="14"/>
        <v>2</v>
      </c>
      <c r="D173" s="416" t="str">
        <f t="shared" si="15"/>
        <v>June2014</v>
      </c>
      <c r="E173" s="416">
        <f t="shared" si="16"/>
        <v>41791</v>
      </c>
      <c r="F173" s="417">
        <v>9279</v>
      </c>
      <c r="G173" s="417">
        <v>9211</v>
      </c>
      <c r="H173" s="423"/>
      <c r="I173" s="422"/>
      <c r="P173" s="86"/>
    </row>
    <row r="174" spans="2:16">
      <c r="B174" s="429">
        <v>41790</v>
      </c>
      <c r="C174" s="415">
        <f t="shared" si="14"/>
        <v>2</v>
      </c>
      <c r="D174" s="416" t="str">
        <f t="shared" si="15"/>
        <v>June2014</v>
      </c>
      <c r="E174" s="416">
        <f t="shared" si="16"/>
        <v>41791</v>
      </c>
      <c r="F174" s="417">
        <v>10314</v>
      </c>
      <c r="G174" s="417">
        <v>10794</v>
      </c>
      <c r="H174" s="423"/>
      <c r="I174" s="422"/>
      <c r="P174" s="86"/>
    </row>
    <row r="175" spans="2:16">
      <c r="B175" s="428">
        <v>41820</v>
      </c>
      <c r="C175" s="415">
        <f t="shared" si="14"/>
        <v>2</v>
      </c>
      <c r="D175" s="416" t="str">
        <f t="shared" si="15"/>
        <v>June2014</v>
      </c>
      <c r="E175" s="416">
        <f t="shared" si="16"/>
        <v>41791</v>
      </c>
      <c r="F175" s="417">
        <v>9148</v>
      </c>
      <c r="G175" s="417">
        <v>9370</v>
      </c>
      <c r="H175" s="423"/>
      <c r="I175" s="422"/>
      <c r="P175" s="86"/>
    </row>
    <row r="176" spans="2:16">
      <c r="B176" s="429">
        <v>41851</v>
      </c>
      <c r="C176" s="415">
        <f t="shared" si="14"/>
        <v>3</v>
      </c>
      <c r="D176" s="416" t="str">
        <f t="shared" si="15"/>
        <v>Sep2014</v>
      </c>
      <c r="E176" s="416">
        <f t="shared" si="16"/>
        <v>41883</v>
      </c>
      <c r="F176" s="417">
        <v>10280</v>
      </c>
      <c r="G176" s="417">
        <v>11113</v>
      </c>
      <c r="H176" s="423"/>
      <c r="I176" s="422"/>
      <c r="P176" s="86"/>
    </row>
    <row r="177" spans="2:16">
      <c r="B177" s="428">
        <v>41882</v>
      </c>
      <c r="C177" s="415">
        <f t="shared" si="14"/>
        <v>3</v>
      </c>
      <c r="D177" s="416" t="str">
        <f t="shared" si="15"/>
        <v>Sep2014</v>
      </c>
      <c r="E177" s="416">
        <f t="shared" si="16"/>
        <v>41883</v>
      </c>
      <c r="F177" s="417">
        <v>9694</v>
      </c>
      <c r="G177" s="417">
        <v>9672</v>
      </c>
      <c r="H177" s="423"/>
      <c r="I177" s="422"/>
      <c r="P177" s="86"/>
    </row>
    <row r="178" spans="2:16">
      <c r="B178" s="429">
        <v>41912</v>
      </c>
      <c r="C178" s="415">
        <f t="shared" si="14"/>
        <v>3</v>
      </c>
      <c r="D178" s="416" t="str">
        <f t="shared" si="15"/>
        <v>Sep2014</v>
      </c>
      <c r="E178" s="416">
        <f t="shared" si="16"/>
        <v>41883</v>
      </c>
      <c r="F178" s="417">
        <v>9656</v>
      </c>
      <c r="G178" s="417">
        <v>10176</v>
      </c>
      <c r="H178" s="423"/>
      <c r="I178" s="422"/>
      <c r="P178" s="86"/>
    </row>
    <row r="179" spans="2:16">
      <c r="B179" s="428">
        <v>41943</v>
      </c>
      <c r="C179" s="415">
        <f t="shared" si="14"/>
        <v>4</v>
      </c>
      <c r="D179" s="416" t="str">
        <f t="shared" si="15"/>
        <v>dec2014</v>
      </c>
      <c r="E179" s="416">
        <f t="shared" si="16"/>
        <v>41974</v>
      </c>
      <c r="F179" s="417">
        <v>10282</v>
      </c>
      <c r="G179" s="417">
        <v>10566</v>
      </c>
      <c r="H179" s="423"/>
      <c r="I179" s="422"/>
      <c r="P179" s="86"/>
    </row>
    <row r="180" spans="2:16">
      <c r="B180" s="429">
        <v>41973</v>
      </c>
      <c r="C180" s="415">
        <f t="shared" si="14"/>
        <v>4</v>
      </c>
      <c r="D180" s="416" t="str">
        <f t="shared" si="15"/>
        <v>dec2014</v>
      </c>
      <c r="E180" s="416">
        <f t="shared" si="16"/>
        <v>41974</v>
      </c>
      <c r="F180" s="417">
        <v>9144</v>
      </c>
      <c r="G180" s="417">
        <v>9198</v>
      </c>
      <c r="H180" s="423"/>
      <c r="I180" s="422"/>
      <c r="P180" s="86"/>
    </row>
    <row r="181" spans="2:16">
      <c r="B181" s="428">
        <v>42004</v>
      </c>
      <c r="C181" s="415">
        <f t="shared" si="14"/>
        <v>4</v>
      </c>
      <c r="D181" s="416" t="str">
        <f t="shared" si="15"/>
        <v>dec2014</v>
      </c>
      <c r="E181" s="416">
        <f t="shared" si="16"/>
        <v>41974</v>
      </c>
      <c r="F181" s="417">
        <v>9141</v>
      </c>
      <c r="G181" s="417">
        <v>8671</v>
      </c>
      <c r="H181" s="423"/>
      <c r="I181" s="422"/>
      <c r="P181" s="86"/>
    </row>
    <row r="182" spans="2:16">
      <c r="B182" s="429">
        <v>42035</v>
      </c>
      <c r="C182" s="415">
        <f t="shared" si="14"/>
        <v>1</v>
      </c>
      <c r="D182" s="416" t="str">
        <f t="shared" si="15"/>
        <v>Mar2015</v>
      </c>
      <c r="E182" s="416">
        <f t="shared" si="16"/>
        <v>42064</v>
      </c>
      <c r="F182" s="417">
        <v>10171</v>
      </c>
      <c r="G182" s="417">
        <v>7603</v>
      </c>
      <c r="H182" s="423"/>
      <c r="I182" s="422"/>
      <c r="P182" s="86"/>
    </row>
    <row r="183" spans="2:16">
      <c r="B183" s="428">
        <v>42063</v>
      </c>
      <c r="C183" s="415">
        <f t="shared" si="14"/>
        <v>1</v>
      </c>
      <c r="D183" s="416" t="str">
        <f t="shared" si="15"/>
        <v>Mar2015</v>
      </c>
      <c r="E183" s="416">
        <f t="shared" si="16"/>
        <v>42064</v>
      </c>
      <c r="F183" s="417">
        <v>8725</v>
      </c>
      <c r="G183" s="417">
        <v>8605</v>
      </c>
      <c r="H183" s="423"/>
      <c r="I183" s="422"/>
      <c r="P183" s="86"/>
    </row>
    <row r="184" spans="2:16">
      <c r="B184" s="429">
        <v>42094</v>
      </c>
      <c r="C184" s="415">
        <f t="shared" si="14"/>
        <v>1</v>
      </c>
      <c r="D184" s="416" t="str">
        <f t="shared" si="15"/>
        <v>Mar2015</v>
      </c>
      <c r="E184" s="416">
        <f t="shared" si="16"/>
        <v>42064</v>
      </c>
      <c r="F184" s="417">
        <v>9397</v>
      </c>
      <c r="G184" s="417">
        <v>9918</v>
      </c>
      <c r="H184" s="423"/>
      <c r="I184" s="422"/>
      <c r="P184" s="86"/>
    </row>
    <row r="185" spans="2:16">
      <c r="B185" s="428">
        <v>42124</v>
      </c>
      <c r="C185" s="415">
        <f t="shared" si="14"/>
        <v>2</v>
      </c>
      <c r="D185" s="416" t="str">
        <f t="shared" si="15"/>
        <v>June2015</v>
      </c>
      <c r="E185" s="416">
        <f t="shared" si="16"/>
        <v>42156</v>
      </c>
      <c r="F185" s="417">
        <v>9002</v>
      </c>
      <c r="G185" s="417">
        <v>8737</v>
      </c>
      <c r="H185" s="423"/>
      <c r="I185" s="422"/>
      <c r="P185" s="86"/>
    </row>
    <row r="186" spans="2:16">
      <c r="B186" s="429">
        <v>42155</v>
      </c>
      <c r="C186" s="415">
        <f t="shared" si="14"/>
        <v>2</v>
      </c>
      <c r="D186" s="416" t="str">
        <f t="shared" si="15"/>
        <v>June2015</v>
      </c>
      <c r="E186" s="416">
        <f t="shared" si="16"/>
        <v>42156</v>
      </c>
      <c r="F186" s="417">
        <v>9069</v>
      </c>
      <c r="G186" s="417">
        <v>9099</v>
      </c>
      <c r="H186" s="423"/>
      <c r="I186" s="422"/>
      <c r="P186" s="86"/>
    </row>
    <row r="187" spans="2:16">
      <c r="B187" s="428">
        <v>42185</v>
      </c>
      <c r="C187" s="415">
        <f t="shared" si="14"/>
        <v>2</v>
      </c>
      <c r="D187" s="416" t="str">
        <f t="shared" si="15"/>
        <v>June2015</v>
      </c>
      <c r="E187" s="416">
        <f t="shared" si="16"/>
        <v>42156</v>
      </c>
      <c r="F187" s="417">
        <v>9426</v>
      </c>
      <c r="G187" s="417">
        <v>9728</v>
      </c>
      <c r="H187" s="423"/>
      <c r="I187" s="422"/>
      <c r="P187" s="86"/>
    </row>
    <row r="188" spans="2:16">
      <c r="B188" s="428">
        <v>42216</v>
      </c>
      <c r="C188" s="415">
        <f t="shared" si="14"/>
        <v>3</v>
      </c>
      <c r="D188" s="416" t="str">
        <f t="shared" si="15"/>
        <v>Sep2015</v>
      </c>
      <c r="E188" s="416">
        <f t="shared" si="16"/>
        <v>42248</v>
      </c>
      <c r="F188" s="417">
        <v>9496</v>
      </c>
      <c r="G188" s="417">
        <v>10288</v>
      </c>
      <c r="H188" s="423"/>
      <c r="I188" s="422"/>
      <c r="P188" s="86"/>
    </row>
    <row r="189" spans="2:16">
      <c r="B189" s="428">
        <v>42247</v>
      </c>
      <c r="C189" s="415">
        <f t="shared" si="14"/>
        <v>3</v>
      </c>
      <c r="D189" s="416" t="str">
        <f t="shared" si="15"/>
        <v>Sep2015</v>
      </c>
      <c r="E189" s="416">
        <f t="shared" si="16"/>
        <v>42248</v>
      </c>
      <c r="F189" s="417">
        <v>9184</v>
      </c>
      <c r="G189" s="417">
        <v>8970</v>
      </c>
      <c r="H189" s="423"/>
      <c r="I189" s="422"/>
      <c r="P189" s="86"/>
    </row>
    <row r="190" spans="2:16">
      <c r="B190" s="428">
        <v>42277</v>
      </c>
      <c r="C190" s="415">
        <f t="shared" si="14"/>
        <v>3</v>
      </c>
      <c r="D190" s="416" t="str">
        <f t="shared" si="15"/>
        <v>Sep2015</v>
      </c>
      <c r="E190" s="416">
        <f t="shared" si="16"/>
        <v>42248</v>
      </c>
      <c r="F190" s="417">
        <v>9650</v>
      </c>
      <c r="G190" s="417">
        <v>9617</v>
      </c>
      <c r="H190" s="423"/>
      <c r="I190" s="422"/>
      <c r="P190" s="86"/>
    </row>
    <row r="191" spans="2:16">
      <c r="B191" s="428">
        <v>42308</v>
      </c>
      <c r="C191" s="415">
        <f t="shared" si="14"/>
        <v>4</v>
      </c>
      <c r="D191" s="416" t="str">
        <f t="shared" si="15"/>
        <v>dec2015</v>
      </c>
      <c r="E191" s="416">
        <f t="shared" si="16"/>
        <v>42339</v>
      </c>
      <c r="F191" s="417">
        <v>9642</v>
      </c>
      <c r="G191" s="417">
        <v>9490</v>
      </c>
      <c r="H191" s="423"/>
      <c r="I191" s="422"/>
      <c r="P191" s="86"/>
    </row>
    <row r="192" spans="2:16">
      <c r="B192" s="428">
        <v>42338</v>
      </c>
      <c r="C192" s="415">
        <f t="shared" si="14"/>
        <v>4</v>
      </c>
      <c r="D192" s="416" t="str">
        <f t="shared" si="15"/>
        <v>dec2015</v>
      </c>
      <c r="E192" s="416">
        <f t="shared" si="16"/>
        <v>42339</v>
      </c>
      <c r="F192" s="417">
        <v>9251</v>
      </c>
      <c r="G192" s="417">
        <v>9190</v>
      </c>
      <c r="H192" s="423"/>
      <c r="I192" s="422"/>
      <c r="P192" s="86"/>
    </row>
    <row r="193" spans="2:16" s="86" customFormat="1">
      <c r="B193" s="428">
        <v>42369</v>
      </c>
      <c r="C193" s="415">
        <f t="shared" si="14"/>
        <v>4</v>
      </c>
      <c r="D193" s="416" t="str">
        <f t="shared" si="15"/>
        <v>dec2015</v>
      </c>
      <c r="E193" s="416">
        <f t="shared" si="16"/>
        <v>42339</v>
      </c>
      <c r="F193" s="417">
        <v>9290</v>
      </c>
      <c r="G193" s="417">
        <v>8302</v>
      </c>
      <c r="H193" s="423"/>
      <c r="I193" s="425"/>
      <c r="J193" s="498"/>
      <c r="K193" s="87"/>
      <c r="L193" s="88"/>
      <c r="M193" s="88"/>
      <c r="N193" s="88"/>
    </row>
    <row r="194" spans="2:16">
      <c r="B194" s="428">
        <v>42400</v>
      </c>
      <c r="C194" s="415">
        <f t="shared" si="14"/>
        <v>1</v>
      </c>
      <c r="D194" s="416" t="str">
        <f t="shared" si="15"/>
        <v>Mar2016</v>
      </c>
      <c r="E194" s="416">
        <f t="shared" si="16"/>
        <v>42430</v>
      </c>
      <c r="F194" s="417">
        <v>9553</v>
      </c>
      <c r="G194" s="417">
        <v>7474</v>
      </c>
      <c r="H194" s="423"/>
      <c r="I194" s="425"/>
      <c r="J194" s="498"/>
      <c r="K194" s="112"/>
      <c r="P194" s="86"/>
    </row>
    <row r="195" spans="2:16">
      <c r="B195" s="428">
        <v>42429</v>
      </c>
      <c r="C195" s="415">
        <f t="shared" si="14"/>
        <v>1</v>
      </c>
      <c r="D195" s="416" t="str">
        <f t="shared" si="15"/>
        <v>Mar2016</v>
      </c>
      <c r="E195" s="416">
        <f t="shared" si="16"/>
        <v>42430</v>
      </c>
      <c r="F195" s="417">
        <v>9266</v>
      </c>
      <c r="G195" s="417">
        <v>9040</v>
      </c>
      <c r="H195" s="423"/>
      <c r="I195" s="425"/>
      <c r="J195" s="498"/>
      <c r="P195" s="86"/>
    </row>
    <row r="196" spans="2:16">
      <c r="B196" s="428">
        <v>42460</v>
      </c>
      <c r="C196" s="415">
        <f t="shared" si="14"/>
        <v>1</v>
      </c>
      <c r="D196" s="416" t="str">
        <f t="shared" si="15"/>
        <v>Mar2016</v>
      </c>
      <c r="E196" s="416">
        <f t="shared" si="16"/>
        <v>42430</v>
      </c>
      <c r="F196" s="417">
        <v>9481</v>
      </c>
      <c r="G196" s="417">
        <v>9820</v>
      </c>
      <c r="H196" s="423"/>
      <c r="I196" s="425"/>
      <c r="J196" s="498"/>
      <c r="P196" s="86"/>
    </row>
    <row r="197" spans="2:16">
      <c r="B197" s="428">
        <v>42490</v>
      </c>
      <c r="C197" s="415">
        <f t="shared" si="14"/>
        <v>2</v>
      </c>
      <c r="D197" s="416" t="str">
        <f t="shared" si="15"/>
        <v>June2016</v>
      </c>
      <c r="E197" s="416">
        <f t="shared" si="16"/>
        <v>42522</v>
      </c>
      <c r="F197" s="417">
        <v>9554</v>
      </c>
      <c r="G197" s="417">
        <v>9549</v>
      </c>
      <c r="H197" s="423"/>
      <c r="I197" s="425"/>
      <c r="J197" s="498"/>
      <c r="P197" s="86"/>
    </row>
    <row r="198" spans="2:16">
      <c r="B198" s="428">
        <v>42521</v>
      </c>
      <c r="C198" s="415">
        <f t="shared" si="14"/>
        <v>2</v>
      </c>
      <c r="D198" s="416" t="str">
        <f t="shared" si="15"/>
        <v>June2016</v>
      </c>
      <c r="E198" s="416">
        <f t="shared" si="16"/>
        <v>42522</v>
      </c>
      <c r="F198" s="417">
        <v>9719</v>
      </c>
      <c r="G198" s="417">
        <v>10417</v>
      </c>
      <c r="H198" s="423"/>
      <c r="I198" s="425"/>
      <c r="J198" s="498"/>
      <c r="P198" s="86"/>
    </row>
    <row r="199" spans="2:16">
      <c r="B199" s="428">
        <v>42551</v>
      </c>
      <c r="C199" s="415">
        <f t="shared" si="14"/>
        <v>2</v>
      </c>
      <c r="D199" s="416" t="str">
        <f t="shared" si="15"/>
        <v>June2016</v>
      </c>
      <c r="E199" s="416">
        <f t="shared" si="16"/>
        <v>42522</v>
      </c>
      <c r="F199" s="417">
        <v>9743</v>
      </c>
      <c r="G199" s="417">
        <v>10012</v>
      </c>
      <c r="H199" s="423"/>
      <c r="I199" s="425"/>
      <c r="J199" s="498"/>
      <c r="P199" s="86"/>
    </row>
    <row r="200" spans="2:16">
      <c r="B200" s="430">
        <v>42582</v>
      </c>
      <c r="C200" s="415">
        <f t="shared" ref="C200:C263" si="17">MONTH(MONTH(B200)&amp;0)</f>
        <v>3</v>
      </c>
      <c r="D200" s="416" t="str">
        <f t="shared" ref="D200:D263" si="18">IF(C200=4,"dec",IF(C200=1,"Mar", IF(C200=2,"June",IF(C200=3,"Sep",""))))&amp;YEAR(B200)</f>
        <v>Sep2016</v>
      </c>
      <c r="E200" s="416">
        <f t="shared" ref="E200:E263" si="19">DATEVALUE(D200)</f>
        <v>42614</v>
      </c>
      <c r="F200" s="417">
        <v>9133</v>
      </c>
      <c r="G200" s="417">
        <v>9562</v>
      </c>
      <c r="H200" s="423">
        <v>10246</v>
      </c>
      <c r="I200" s="425">
        <f t="shared" ref="I200:I256" si="20">H200/G$193-1</f>
        <v>0.23416044326668262</v>
      </c>
      <c r="J200" s="498"/>
      <c r="P200" s="86"/>
    </row>
    <row r="201" spans="2:16">
      <c r="B201" s="428">
        <v>42613</v>
      </c>
      <c r="C201" s="415">
        <f t="shared" si="17"/>
        <v>3</v>
      </c>
      <c r="D201" s="416" t="str">
        <f t="shared" si="18"/>
        <v>Sep2016</v>
      </c>
      <c r="E201" s="416">
        <f t="shared" si="19"/>
        <v>42614</v>
      </c>
      <c r="F201" s="417">
        <v>9948</v>
      </c>
      <c r="G201" s="417">
        <v>10373</v>
      </c>
      <c r="H201" s="423">
        <v>11165</v>
      </c>
      <c r="I201" s="425">
        <f t="shared" si="20"/>
        <v>0.34485666104553125</v>
      </c>
      <c r="J201" s="498"/>
      <c r="P201" s="86"/>
    </row>
    <row r="202" spans="2:16">
      <c r="B202" s="430">
        <v>42643</v>
      </c>
      <c r="C202" s="415">
        <f t="shared" si="17"/>
        <v>3</v>
      </c>
      <c r="D202" s="416" t="str">
        <f t="shared" si="18"/>
        <v>Sep2016</v>
      </c>
      <c r="E202" s="416">
        <f t="shared" si="19"/>
        <v>42614</v>
      </c>
      <c r="F202" s="417">
        <v>9735</v>
      </c>
      <c r="G202" s="417">
        <v>10034</v>
      </c>
      <c r="H202" s="423">
        <v>10182</v>
      </c>
      <c r="I202" s="425">
        <f t="shared" si="20"/>
        <v>0.2264514574801253</v>
      </c>
      <c r="J202" s="106"/>
      <c r="P202" s="86"/>
    </row>
    <row r="203" spans="2:16">
      <c r="B203" s="428">
        <v>42674</v>
      </c>
      <c r="C203" s="415">
        <f t="shared" si="17"/>
        <v>4</v>
      </c>
      <c r="D203" s="416" t="str">
        <f t="shared" si="18"/>
        <v>dec2016</v>
      </c>
      <c r="E203" s="416">
        <f t="shared" si="19"/>
        <v>42705</v>
      </c>
      <c r="F203" s="417">
        <v>9137</v>
      </c>
      <c r="G203" s="417">
        <v>9116</v>
      </c>
      <c r="H203" s="423">
        <v>9883</v>
      </c>
      <c r="I203" s="425">
        <f t="shared" si="20"/>
        <v>0.19043603950855226</v>
      </c>
      <c r="J203" s="106"/>
      <c r="P203" s="86"/>
    </row>
    <row r="204" spans="2:16">
      <c r="B204" s="430">
        <v>42704</v>
      </c>
      <c r="C204" s="415">
        <f t="shared" si="17"/>
        <v>4</v>
      </c>
      <c r="D204" s="416" t="str">
        <f t="shared" si="18"/>
        <v>dec2016</v>
      </c>
      <c r="E204" s="416">
        <f t="shared" si="19"/>
        <v>42705</v>
      </c>
      <c r="F204" s="417">
        <v>9902</v>
      </c>
      <c r="G204" s="417">
        <v>10119</v>
      </c>
      <c r="H204" s="423">
        <v>10515</v>
      </c>
      <c r="I204" s="425">
        <f t="shared" si="20"/>
        <v>0.26656227415080713</v>
      </c>
      <c r="J204" s="106"/>
      <c r="P204" s="86"/>
    </row>
    <row r="205" spans="2:16">
      <c r="B205" s="428">
        <v>42735</v>
      </c>
      <c r="C205" s="415">
        <f t="shared" si="17"/>
        <v>4</v>
      </c>
      <c r="D205" s="416" t="str">
        <f t="shared" si="18"/>
        <v>dec2016</v>
      </c>
      <c r="E205" s="416">
        <f t="shared" si="19"/>
        <v>42705</v>
      </c>
      <c r="F205" s="417">
        <v>9166</v>
      </c>
      <c r="G205" s="417">
        <v>8786</v>
      </c>
      <c r="H205" s="423">
        <v>9257</v>
      </c>
      <c r="I205" s="425">
        <f t="shared" si="20"/>
        <v>0.11503252228378713</v>
      </c>
      <c r="J205" s="106"/>
      <c r="P205" s="86"/>
    </row>
    <row r="206" spans="2:16">
      <c r="B206" s="430">
        <v>42766</v>
      </c>
      <c r="C206" s="415">
        <f t="shared" si="17"/>
        <v>1</v>
      </c>
      <c r="D206" s="416" t="str">
        <f t="shared" si="18"/>
        <v>Mar2017</v>
      </c>
      <c r="E206" s="416">
        <f t="shared" si="19"/>
        <v>42795</v>
      </c>
      <c r="F206" s="417"/>
      <c r="G206" s="417"/>
      <c r="H206" s="423">
        <v>10190</v>
      </c>
      <c r="I206" s="425">
        <f t="shared" si="20"/>
        <v>0.22741508070344496</v>
      </c>
      <c r="J206" s="106"/>
      <c r="P206" s="86"/>
    </row>
    <row r="207" spans="2:16">
      <c r="B207" s="428">
        <v>42794</v>
      </c>
      <c r="C207" s="415">
        <f t="shared" si="17"/>
        <v>1</v>
      </c>
      <c r="D207" s="416" t="str">
        <f t="shared" si="18"/>
        <v>Mar2017</v>
      </c>
      <c r="E207" s="416">
        <f t="shared" si="19"/>
        <v>42795</v>
      </c>
      <c r="F207" s="417"/>
      <c r="G207" s="417"/>
      <c r="H207" s="423">
        <v>7230</v>
      </c>
      <c r="I207" s="425">
        <f t="shared" si="20"/>
        <v>-0.12912551192483734</v>
      </c>
      <c r="J207" s="106"/>
      <c r="P207" s="86"/>
    </row>
    <row r="208" spans="2:16">
      <c r="B208" s="430">
        <v>42825</v>
      </c>
      <c r="C208" s="415">
        <f t="shared" si="17"/>
        <v>1</v>
      </c>
      <c r="D208" s="416" t="str">
        <f t="shared" si="18"/>
        <v>Mar2017</v>
      </c>
      <c r="E208" s="416">
        <f t="shared" si="19"/>
        <v>42795</v>
      </c>
      <c r="F208" s="417"/>
      <c r="G208" s="417"/>
      <c r="H208" s="423">
        <v>10719</v>
      </c>
      <c r="I208" s="425">
        <f t="shared" si="20"/>
        <v>0.29113466634545881</v>
      </c>
      <c r="J208" s="106"/>
      <c r="P208" s="86"/>
    </row>
    <row r="209" spans="2:16">
      <c r="B209" s="428">
        <v>42855</v>
      </c>
      <c r="C209" s="415">
        <f t="shared" si="17"/>
        <v>2</v>
      </c>
      <c r="D209" s="416" t="str">
        <f t="shared" si="18"/>
        <v>June2017</v>
      </c>
      <c r="E209" s="416">
        <f t="shared" si="19"/>
        <v>42887</v>
      </c>
      <c r="F209" s="417"/>
      <c r="G209" s="417"/>
      <c r="H209" s="423">
        <v>10477</v>
      </c>
      <c r="I209" s="425">
        <f t="shared" si="20"/>
        <v>0.2619850638400385</v>
      </c>
      <c r="J209" s="106"/>
      <c r="P209" s="86"/>
    </row>
    <row r="210" spans="2:16">
      <c r="B210" s="430">
        <v>42886</v>
      </c>
      <c r="C210" s="415">
        <f t="shared" si="17"/>
        <v>2</v>
      </c>
      <c r="D210" s="416" t="str">
        <f t="shared" si="18"/>
        <v>June2017</v>
      </c>
      <c r="E210" s="416">
        <f t="shared" si="19"/>
        <v>42887</v>
      </c>
      <c r="F210" s="417"/>
      <c r="G210" s="417"/>
      <c r="H210" s="423">
        <v>9890</v>
      </c>
      <c r="I210" s="425">
        <f t="shared" si="20"/>
        <v>0.19127920982895685</v>
      </c>
      <c r="J210" s="106"/>
      <c r="P210" s="86"/>
    </row>
    <row r="211" spans="2:16">
      <c r="B211" s="428">
        <v>42916</v>
      </c>
      <c r="C211" s="415">
        <f t="shared" si="17"/>
        <v>2</v>
      </c>
      <c r="D211" s="416" t="str">
        <f t="shared" si="18"/>
        <v>June2017</v>
      </c>
      <c r="E211" s="416">
        <f t="shared" si="19"/>
        <v>42887</v>
      </c>
      <c r="F211" s="417"/>
      <c r="G211" s="417"/>
      <c r="H211" s="423">
        <v>10807</v>
      </c>
      <c r="I211" s="425">
        <f t="shared" si="20"/>
        <v>0.30173452180197535</v>
      </c>
      <c r="J211" s="106"/>
      <c r="P211" s="86"/>
    </row>
    <row r="212" spans="2:16">
      <c r="B212" s="428">
        <v>42947</v>
      </c>
      <c r="C212" s="415">
        <f t="shared" si="17"/>
        <v>3</v>
      </c>
      <c r="D212" s="416" t="str">
        <f t="shared" si="18"/>
        <v>Sep2017</v>
      </c>
      <c r="E212" s="416">
        <f t="shared" si="19"/>
        <v>42979</v>
      </c>
      <c r="F212" s="417"/>
      <c r="G212" s="417"/>
      <c r="H212" s="423">
        <v>10472</v>
      </c>
      <c r="I212" s="425">
        <f t="shared" si="20"/>
        <v>0.26138279932546382</v>
      </c>
      <c r="J212" s="106"/>
      <c r="P212" s="86"/>
    </row>
    <row r="213" spans="2:16">
      <c r="B213" s="428">
        <v>42978</v>
      </c>
      <c r="C213" s="415">
        <f t="shared" si="17"/>
        <v>3</v>
      </c>
      <c r="D213" s="416" t="str">
        <f t="shared" si="18"/>
        <v>Sep2017</v>
      </c>
      <c r="E213" s="416">
        <f t="shared" si="19"/>
        <v>42979</v>
      </c>
      <c r="F213" s="417"/>
      <c r="G213" s="417"/>
      <c r="H213" s="423">
        <v>11254</v>
      </c>
      <c r="I213" s="425">
        <f t="shared" si="20"/>
        <v>0.35557696940496264</v>
      </c>
      <c r="J213" s="106"/>
      <c r="P213" s="86"/>
    </row>
    <row r="214" spans="2:16">
      <c r="B214" s="428">
        <v>43008</v>
      </c>
      <c r="C214" s="415">
        <f t="shared" si="17"/>
        <v>3</v>
      </c>
      <c r="D214" s="416" t="str">
        <f t="shared" si="18"/>
        <v>Sep2017</v>
      </c>
      <c r="E214" s="416">
        <f t="shared" si="19"/>
        <v>42979</v>
      </c>
      <c r="F214" s="417"/>
      <c r="G214" s="417"/>
      <c r="H214" s="423">
        <v>10421</v>
      </c>
      <c r="I214" s="425">
        <f t="shared" si="20"/>
        <v>0.25523970127680085</v>
      </c>
      <c r="J214" s="106"/>
    </row>
    <row r="215" spans="2:16">
      <c r="B215" s="428">
        <v>43039</v>
      </c>
      <c r="C215" s="415">
        <f t="shared" si="17"/>
        <v>4</v>
      </c>
      <c r="D215" s="416" t="str">
        <f t="shared" si="18"/>
        <v>dec2017</v>
      </c>
      <c r="E215" s="416">
        <f t="shared" si="19"/>
        <v>43070</v>
      </c>
      <c r="F215" s="417"/>
      <c r="G215" s="417"/>
      <c r="H215" s="423">
        <v>10620</v>
      </c>
      <c r="I215" s="425">
        <f t="shared" si="20"/>
        <v>0.27920982895687785</v>
      </c>
      <c r="J215" s="106"/>
    </row>
    <row r="216" spans="2:16">
      <c r="B216" s="428">
        <v>43069</v>
      </c>
      <c r="C216" s="415">
        <f t="shared" si="17"/>
        <v>4</v>
      </c>
      <c r="D216" s="416" t="str">
        <f t="shared" si="18"/>
        <v>dec2017</v>
      </c>
      <c r="E216" s="416">
        <f t="shared" si="19"/>
        <v>43070</v>
      </c>
      <c r="F216" s="417"/>
      <c r="G216" s="417"/>
      <c r="H216" s="423">
        <v>10836</v>
      </c>
      <c r="I216" s="425">
        <f t="shared" si="20"/>
        <v>0.30522765598650925</v>
      </c>
      <c r="J216" s="106"/>
    </row>
    <row r="217" spans="2:16">
      <c r="B217" s="428">
        <v>43100</v>
      </c>
      <c r="C217" s="415">
        <f t="shared" si="17"/>
        <v>4</v>
      </c>
      <c r="D217" s="416" t="str">
        <f t="shared" si="18"/>
        <v>dec2017</v>
      </c>
      <c r="E217" s="416">
        <f t="shared" si="19"/>
        <v>43070</v>
      </c>
      <c r="F217" s="417"/>
      <c r="G217" s="417"/>
      <c r="H217" s="423">
        <v>9136</v>
      </c>
      <c r="I217" s="425">
        <f t="shared" si="20"/>
        <v>0.10045772103107686</v>
      </c>
      <c r="J217" s="106"/>
    </row>
    <row r="218" spans="2:16">
      <c r="B218" s="428">
        <v>43131</v>
      </c>
      <c r="C218" s="415">
        <f t="shared" si="17"/>
        <v>1</v>
      </c>
      <c r="D218" s="416" t="str">
        <f t="shared" si="18"/>
        <v>Mar2018</v>
      </c>
      <c r="E218" s="416">
        <f t="shared" si="19"/>
        <v>43160</v>
      </c>
      <c r="F218" s="417"/>
      <c r="G218" s="417"/>
      <c r="H218" s="423">
        <v>10366</v>
      </c>
      <c r="I218" s="425">
        <f t="shared" si="20"/>
        <v>0.24861479161647804</v>
      </c>
      <c r="J218" s="106"/>
    </row>
    <row r="219" spans="2:16">
      <c r="B219" s="428">
        <v>43159</v>
      </c>
      <c r="C219" s="415">
        <f t="shared" si="17"/>
        <v>1</v>
      </c>
      <c r="D219" s="416" t="str">
        <f t="shared" si="18"/>
        <v>Mar2018</v>
      </c>
      <c r="E219" s="416">
        <f t="shared" si="19"/>
        <v>43160</v>
      </c>
      <c r="F219" s="417"/>
      <c r="G219" s="417"/>
      <c r="H219" s="423">
        <v>7666</v>
      </c>
      <c r="I219" s="425">
        <f t="shared" si="20"/>
        <v>-7.6608046253914708E-2</v>
      </c>
      <c r="J219" s="106"/>
    </row>
    <row r="220" spans="2:16">
      <c r="B220" s="428">
        <v>43190</v>
      </c>
      <c r="C220" s="415">
        <f t="shared" si="17"/>
        <v>1</v>
      </c>
      <c r="D220" s="416" t="str">
        <f t="shared" si="18"/>
        <v>Mar2018</v>
      </c>
      <c r="E220" s="416">
        <f t="shared" si="19"/>
        <v>43160</v>
      </c>
      <c r="F220" s="417"/>
      <c r="G220" s="417"/>
      <c r="H220" s="423">
        <v>10646</v>
      </c>
      <c r="I220" s="425">
        <f t="shared" si="20"/>
        <v>0.28234160443266676</v>
      </c>
      <c r="J220" s="106"/>
    </row>
    <row r="221" spans="2:16">
      <c r="B221" s="428">
        <v>43220</v>
      </c>
      <c r="C221" s="415">
        <f t="shared" si="17"/>
        <v>2</v>
      </c>
      <c r="D221" s="416" t="str">
        <f t="shared" si="18"/>
        <v>June2018</v>
      </c>
      <c r="E221" s="416">
        <f t="shared" si="19"/>
        <v>43252</v>
      </c>
      <c r="F221" s="417"/>
      <c r="G221" s="417"/>
      <c r="H221" s="423">
        <v>11099</v>
      </c>
      <c r="I221" s="425">
        <f t="shared" si="20"/>
        <v>0.3369067694531438</v>
      </c>
      <c r="J221" s="106"/>
    </row>
    <row r="222" spans="2:16">
      <c r="B222" s="428">
        <v>43251</v>
      </c>
      <c r="C222" s="415">
        <f t="shared" si="17"/>
        <v>2</v>
      </c>
      <c r="D222" s="416" t="str">
        <f t="shared" si="18"/>
        <v>June2018</v>
      </c>
      <c r="E222" s="416">
        <f t="shared" si="19"/>
        <v>43252</v>
      </c>
      <c r="F222" s="417"/>
      <c r="G222" s="417"/>
      <c r="H222" s="423">
        <v>10086</v>
      </c>
      <c r="I222" s="425">
        <f t="shared" si="20"/>
        <v>0.21488797880028909</v>
      </c>
      <c r="J222" s="106"/>
    </row>
    <row r="223" spans="2:16">
      <c r="B223" s="428">
        <v>43281</v>
      </c>
      <c r="C223" s="415">
        <f t="shared" si="17"/>
        <v>2</v>
      </c>
      <c r="D223" s="416" t="str">
        <f t="shared" si="18"/>
        <v>June2018</v>
      </c>
      <c r="E223" s="416">
        <f t="shared" si="19"/>
        <v>43252</v>
      </c>
      <c r="F223" s="417"/>
      <c r="G223" s="417"/>
      <c r="H223" s="423">
        <v>11095</v>
      </c>
      <c r="I223" s="425">
        <f t="shared" si="20"/>
        <v>0.33642495784148396</v>
      </c>
      <c r="J223" s="106"/>
    </row>
    <row r="224" spans="2:16">
      <c r="B224" s="428">
        <v>43312</v>
      </c>
      <c r="C224" s="415">
        <f t="shared" si="17"/>
        <v>3</v>
      </c>
      <c r="D224" s="416" t="str">
        <f t="shared" si="18"/>
        <v>Sep2018</v>
      </c>
      <c r="E224" s="416">
        <f t="shared" si="19"/>
        <v>43344</v>
      </c>
      <c r="F224" s="417"/>
      <c r="G224" s="417"/>
      <c r="H224" s="423">
        <v>10370</v>
      </c>
      <c r="I224" s="425">
        <f t="shared" si="20"/>
        <v>0.24909660322813787</v>
      </c>
      <c r="J224" s="106"/>
    </row>
    <row r="225" spans="2:10">
      <c r="B225" s="428">
        <v>43343</v>
      </c>
      <c r="C225" s="415">
        <f t="shared" si="17"/>
        <v>3</v>
      </c>
      <c r="D225" s="416" t="str">
        <f t="shared" si="18"/>
        <v>Sep2018</v>
      </c>
      <c r="E225" s="416">
        <f t="shared" si="19"/>
        <v>43344</v>
      </c>
      <c r="F225" s="417"/>
      <c r="G225" s="417"/>
      <c r="H225" s="423">
        <v>11849</v>
      </c>
      <c r="I225" s="425">
        <f t="shared" si="20"/>
        <v>0.42724644663936395</v>
      </c>
      <c r="J225" s="106"/>
    </row>
    <row r="226" spans="2:10">
      <c r="B226" s="428">
        <v>43373</v>
      </c>
      <c r="C226" s="415">
        <f t="shared" si="17"/>
        <v>3</v>
      </c>
      <c r="D226" s="416" t="str">
        <f t="shared" si="18"/>
        <v>Sep2018</v>
      </c>
      <c r="E226" s="416">
        <f t="shared" si="19"/>
        <v>43344</v>
      </c>
      <c r="F226" s="417"/>
      <c r="G226" s="417"/>
      <c r="H226" s="423">
        <v>10663</v>
      </c>
      <c r="I226" s="425">
        <f t="shared" si="20"/>
        <v>0.28438930378222116</v>
      </c>
      <c r="J226" s="106"/>
    </row>
    <row r="227" spans="2:10">
      <c r="B227" s="428">
        <v>43404</v>
      </c>
      <c r="C227" s="415">
        <f t="shared" si="17"/>
        <v>4</v>
      </c>
      <c r="D227" s="416" t="str">
        <f t="shared" si="18"/>
        <v>dec2018</v>
      </c>
      <c r="E227" s="416">
        <f t="shared" si="19"/>
        <v>43435</v>
      </c>
      <c r="F227" s="417"/>
      <c r="G227" s="417"/>
      <c r="H227" s="423">
        <v>10837</v>
      </c>
      <c r="I227" s="425">
        <f t="shared" si="20"/>
        <v>0.30534810888942432</v>
      </c>
      <c r="J227" s="106"/>
    </row>
    <row r="228" spans="2:10">
      <c r="B228" s="428">
        <v>43434</v>
      </c>
      <c r="C228" s="415">
        <f t="shared" si="17"/>
        <v>4</v>
      </c>
      <c r="D228" s="416" t="str">
        <f t="shared" si="18"/>
        <v>dec2018</v>
      </c>
      <c r="E228" s="416">
        <f t="shared" si="19"/>
        <v>43435</v>
      </c>
      <c r="F228" s="417"/>
      <c r="G228" s="417"/>
      <c r="H228" s="423">
        <v>10716</v>
      </c>
      <c r="I228" s="425">
        <f t="shared" si="20"/>
        <v>0.29077330763671405</v>
      </c>
      <c r="J228" s="106"/>
    </row>
    <row r="229" spans="2:10">
      <c r="B229" s="428">
        <v>43465</v>
      </c>
      <c r="C229" s="415">
        <f t="shared" si="17"/>
        <v>4</v>
      </c>
      <c r="D229" s="416" t="str">
        <f t="shared" si="18"/>
        <v>dec2018</v>
      </c>
      <c r="E229" s="416">
        <f t="shared" si="19"/>
        <v>43435</v>
      </c>
      <c r="F229" s="417"/>
      <c r="G229" s="417"/>
      <c r="H229" s="423">
        <v>9669</v>
      </c>
      <c r="I229" s="425">
        <f t="shared" si="20"/>
        <v>0.16465911828475077</v>
      </c>
      <c r="J229" s="106"/>
    </row>
    <row r="230" spans="2:10">
      <c r="B230" s="428">
        <v>43496</v>
      </c>
      <c r="C230" s="415">
        <f t="shared" si="17"/>
        <v>1</v>
      </c>
      <c r="D230" s="416" t="str">
        <f t="shared" si="18"/>
        <v>Mar2019</v>
      </c>
      <c r="E230" s="416">
        <f t="shared" si="19"/>
        <v>43525</v>
      </c>
      <c r="F230" s="417"/>
      <c r="G230" s="417"/>
      <c r="H230" s="423">
        <v>10559</v>
      </c>
      <c r="I230" s="425">
        <f t="shared" si="20"/>
        <v>0.27186220187906529</v>
      </c>
      <c r="J230" s="106"/>
    </row>
    <row r="231" spans="2:10">
      <c r="B231" s="428">
        <v>43524</v>
      </c>
      <c r="C231" s="415">
        <f t="shared" si="17"/>
        <v>1</v>
      </c>
      <c r="D231" s="416" t="str">
        <f t="shared" si="18"/>
        <v>Mar2019</v>
      </c>
      <c r="E231" s="416">
        <f t="shared" si="19"/>
        <v>43525</v>
      </c>
      <c r="F231" s="417"/>
      <c r="G231" s="417"/>
      <c r="H231" s="423">
        <v>7798</v>
      </c>
      <c r="I231" s="425">
        <f t="shared" si="20"/>
        <v>-6.0708263069140012E-2</v>
      </c>
      <c r="J231" s="106"/>
    </row>
    <row r="232" spans="2:10">
      <c r="B232" s="428">
        <v>43555</v>
      </c>
      <c r="C232" s="415">
        <f t="shared" si="17"/>
        <v>1</v>
      </c>
      <c r="D232" s="416" t="str">
        <f t="shared" si="18"/>
        <v>Mar2019</v>
      </c>
      <c r="E232" s="416">
        <f t="shared" si="19"/>
        <v>43525</v>
      </c>
      <c r="F232" s="417"/>
      <c r="G232" s="417"/>
      <c r="H232" s="423">
        <v>10833</v>
      </c>
      <c r="I232" s="425">
        <f t="shared" si="20"/>
        <v>0.30486629727776449</v>
      </c>
      <c r="J232" s="106"/>
    </row>
    <row r="233" spans="2:10">
      <c r="B233" s="428">
        <v>43585</v>
      </c>
      <c r="C233" s="415">
        <f t="shared" si="17"/>
        <v>2</v>
      </c>
      <c r="D233" s="416" t="str">
        <f t="shared" si="18"/>
        <v>June2019</v>
      </c>
      <c r="E233" s="416">
        <f t="shared" si="19"/>
        <v>43617</v>
      </c>
      <c r="F233" s="417"/>
      <c r="G233" s="417"/>
      <c r="H233" s="423">
        <v>11294</v>
      </c>
      <c r="I233" s="425">
        <f t="shared" si="20"/>
        <v>0.36039508552156096</v>
      </c>
      <c r="J233" s="106"/>
    </row>
    <row r="234" spans="2:10">
      <c r="B234" s="428">
        <v>43616</v>
      </c>
      <c r="C234" s="415">
        <f t="shared" si="17"/>
        <v>2</v>
      </c>
      <c r="D234" s="416" t="str">
        <f t="shared" si="18"/>
        <v>June2019</v>
      </c>
      <c r="E234" s="416">
        <f t="shared" si="19"/>
        <v>43617</v>
      </c>
      <c r="F234" s="417"/>
      <c r="G234" s="417"/>
      <c r="H234" s="423">
        <v>10271</v>
      </c>
      <c r="I234" s="425">
        <f t="shared" si="20"/>
        <v>0.23717176583955668</v>
      </c>
      <c r="J234" s="106"/>
    </row>
    <row r="235" spans="2:10">
      <c r="B235" s="428">
        <v>43646</v>
      </c>
      <c r="C235" s="415">
        <f t="shared" si="17"/>
        <v>2</v>
      </c>
      <c r="D235" s="416" t="str">
        <f t="shared" si="18"/>
        <v>June2019</v>
      </c>
      <c r="E235" s="416">
        <f t="shared" si="19"/>
        <v>43617</v>
      </c>
      <c r="F235" s="417"/>
      <c r="G235" s="417"/>
      <c r="H235" s="423">
        <v>11287</v>
      </c>
      <c r="I235" s="425">
        <f t="shared" si="20"/>
        <v>0.35955191520115637</v>
      </c>
      <c r="J235" s="106"/>
    </row>
    <row r="236" spans="2:10">
      <c r="B236" s="428">
        <v>43677</v>
      </c>
      <c r="C236" s="415">
        <f t="shared" si="17"/>
        <v>3</v>
      </c>
      <c r="D236" s="416" t="str">
        <f t="shared" si="18"/>
        <v>Sep2019</v>
      </c>
      <c r="E236" s="416">
        <f t="shared" si="19"/>
        <v>43709</v>
      </c>
      <c r="F236" s="417"/>
      <c r="G236" s="417"/>
      <c r="H236" s="423">
        <v>10537</v>
      </c>
      <c r="I236" s="425">
        <f t="shared" si="20"/>
        <v>0.26921223801493621</v>
      </c>
      <c r="J236" s="106"/>
    </row>
    <row r="237" spans="2:10">
      <c r="B237" s="428">
        <v>43708</v>
      </c>
      <c r="C237" s="415">
        <f t="shared" si="17"/>
        <v>3</v>
      </c>
      <c r="D237" s="416" t="str">
        <f t="shared" si="18"/>
        <v>Sep2019</v>
      </c>
      <c r="E237" s="416">
        <f t="shared" si="19"/>
        <v>43709</v>
      </c>
      <c r="F237" s="417"/>
      <c r="G237" s="417"/>
      <c r="H237" s="423">
        <v>12042</v>
      </c>
      <c r="I237" s="425">
        <f t="shared" si="20"/>
        <v>0.45049385690195143</v>
      </c>
      <c r="J237" s="106"/>
    </row>
    <row r="238" spans="2:10">
      <c r="B238" s="428">
        <v>43738</v>
      </c>
      <c r="C238" s="415">
        <f t="shared" si="17"/>
        <v>3</v>
      </c>
      <c r="D238" s="416" t="str">
        <f t="shared" si="18"/>
        <v>Sep2019</v>
      </c>
      <c r="E238" s="416">
        <f t="shared" si="19"/>
        <v>43709</v>
      </c>
      <c r="F238" s="417"/>
      <c r="G238" s="417"/>
      <c r="H238" s="423">
        <v>10830</v>
      </c>
      <c r="I238" s="425">
        <f t="shared" si="20"/>
        <v>0.3045049385690195</v>
      </c>
      <c r="J238" s="106"/>
    </row>
    <row r="239" spans="2:10">
      <c r="B239" s="428">
        <v>43769</v>
      </c>
      <c r="C239" s="415">
        <f t="shared" si="17"/>
        <v>4</v>
      </c>
      <c r="D239" s="416" t="str">
        <f t="shared" si="18"/>
        <v>dec2019</v>
      </c>
      <c r="E239" s="416">
        <f t="shared" si="19"/>
        <v>43800</v>
      </c>
      <c r="F239" s="417"/>
      <c r="G239" s="417"/>
      <c r="H239" s="423">
        <v>10993</v>
      </c>
      <c r="I239" s="425">
        <f t="shared" si="20"/>
        <v>0.32413876174415801</v>
      </c>
      <c r="J239" s="106"/>
    </row>
    <row r="240" spans="2:10">
      <c r="B240" s="428">
        <v>43799</v>
      </c>
      <c r="C240" s="415">
        <f t="shared" si="17"/>
        <v>4</v>
      </c>
      <c r="D240" s="416" t="str">
        <f t="shared" si="18"/>
        <v>dec2019</v>
      </c>
      <c r="E240" s="416">
        <f t="shared" si="19"/>
        <v>43800</v>
      </c>
      <c r="F240" s="417"/>
      <c r="G240" s="417"/>
      <c r="H240" s="423">
        <v>10891</v>
      </c>
      <c r="I240" s="425">
        <f t="shared" si="20"/>
        <v>0.31185256564683206</v>
      </c>
      <c r="J240" s="106"/>
    </row>
    <row r="241" spans="2:10">
      <c r="B241" s="428">
        <v>43830</v>
      </c>
      <c r="C241" s="415">
        <f t="shared" si="17"/>
        <v>4</v>
      </c>
      <c r="D241" s="416" t="str">
        <f t="shared" si="18"/>
        <v>dec2019</v>
      </c>
      <c r="E241" s="416">
        <f t="shared" si="19"/>
        <v>43800</v>
      </c>
      <c r="F241" s="417"/>
      <c r="G241" s="417"/>
      <c r="H241" s="423">
        <v>9820</v>
      </c>
      <c r="I241" s="425">
        <f t="shared" si="20"/>
        <v>0.18284750662490956</v>
      </c>
      <c r="J241" s="106"/>
    </row>
    <row r="242" spans="2:10">
      <c r="B242" s="428">
        <v>43861</v>
      </c>
      <c r="C242" s="415">
        <f t="shared" si="17"/>
        <v>1</v>
      </c>
      <c r="D242" s="416" t="str">
        <f t="shared" si="18"/>
        <v>Mar2020</v>
      </c>
      <c r="E242" s="416">
        <f t="shared" si="19"/>
        <v>43891</v>
      </c>
      <c r="F242" s="417"/>
      <c r="G242" s="417"/>
      <c r="H242" s="423">
        <v>10710</v>
      </c>
      <c r="I242" s="425">
        <f t="shared" si="20"/>
        <v>0.2900505902192243</v>
      </c>
      <c r="J242" s="106"/>
    </row>
    <row r="243" spans="2:10">
      <c r="B243" s="428">
        <v>43890</v>
      </c>
      <c r="C243" s="415">
        <f t="shared" si="17"/>
        <v>1</v>
      </c>
      <c r="D243" s="416" t="str">
        <f t="shared" si="18"/>
        <v>Mar2020</v>
      </c>
      <c r="E243" s="416">
        <f t="shared" si="19"/>
        <v>43891</v>
      </c>
      <c r="F243" s="417"/>
      <c r="G243" s="417"/>
      <c r="H243" s="423">
        <v>8263</v>
      </c>
      <c r="I243" s="425">
        <f t="shared" si="20"/>
        <v>-4.6976632136834784E-3</v>
      </c>
      <c r="J243" s="106"/>
    </row>
    <row r="244" spans="2:10">
      <c r="B244" s="428">
        <v>43921</v>
      </c>
      <c r="C244" s="415">
        <f t="shared" si="17"/>
        <v>1</v>
      </c>
      <c r="D244" s="416" t="str">
        <f t="shared" si="18"/>
        <v>Mar2020</v>
      </c>
      <c r="E244" s="416">
        <f t="shared" si="19"/>
        <v>43891</v>
      </c>
      <c r="F244" s="417"/>
      <c r="G244" s="417"/>
      <c r="H244" s="423">
        <v>10999</v>
      </c>
      <c r="I244" s="425">
        <f t="shared" si="20"/>
        <v>0.32486147916164776</v>
      </c>
      <c r="J244" s="106"/>
    </row>
    <row r="245" spans="2:10">
      <c r="B245" s="428">
        <v>43951</v>
      </c>
      <c r="C245" s="415">
        <f t="shared" si="17"/>
        <v>2</v>
      </c>
      <c r="D245" s="416" t="str">
        <f t="shared" si="18"/>
        <v>June2020</v>
      </c>
      <c r="E245" s="416">
        <f t="shared" si="19"/>
        <v>43983</v>
      </c>
      <c r="F245" s="417"/>
      <c r="G245" s="417"/>
      <c r="H245" s="423">
        <v>11447</v>
      </c>
      <c r="I245" s="425">
        <f t="shared" si="20"/>
        <v>0.37882437966754989</v>
      </c>
      <c r="J245" s="106"/>
    </row>
    <row r="246" spans="2:10">
      <c r="B246" s="428">
        <v>43982</v>
      </c>
      <c r="C246" s="415">
        <f t="shared" si="17"/>
        <v>2</v>
      </c>
      <c r="D246" s="416" t="str">
        <f t="shared" si="18"/>
        <v>June2020</v>
      </c>
      <c r="E246" s="416">
        <f t="shared" si="19"/>
        <v>43983</v>
      </c>
      <c r="F246" s="417"/>
      <c r="G246" s="417"/>
      <c r="H246" s="423">
        <v>10456</v>
      </c>
      <c r="I246" s="425">
        <f t="shared" si="20"/>
        <v>0.25945555287882427</v>
      </c>
      <c r="J246" s="106"/>
    </row>
    <row r="247" spans="2:10">
      <c r="B247" s="428">
        <v>44012</v>
      </c>
      <c r="C247" s="415">
        <f t="shared" si="17"/>
        <v>2</v>
      </c>
      <c r="D247" s="416" t="str">
        <f t="shared" si="18"/>
        <v>June2020</v>
      </c>
      <c r="E247" s="416">
        <f t="shared" si="19"/>
        <v>43983</v>
      </c>
      <c r="F247" s="417"/>
      <c r="G247" s="417"/>
      <c r="H247" s="423">
        <v>11308</v>
      </c>
      <c r="I247" s="425">
        <f t="shared" si="20"/>
        <v>0.3620814261623706</v>
      </c>
      <c r="J247" s="106"/>
    </row>
    <row r="248" spans="2:10">
      <c r="B248" s="428">
        <v>44043</v>
      </c>
      <c r="C248" s="415">
        <f t="shared" si="17"/>
        <v>3</v>
      </c>
      <c r="D248" s="416" t="str">
        <f t="shared" si="18"/>
        <v>Sep2020</v>
      </c>
      <c r="E248" s="416">
        <f t="shared" si="19"/>
        <v>44075</v>
      </c>
      <c r="F248" s="417"/>
      <c r="G248" s="417"/>
      <c r="H248" s="423">
        <v>10482</v>
      </c>
      <c r="I248" s="425">
        <f t="shared" si="20"/>
        <v>0.2625873283546134</v>
      </c>
      <c r="J248" s="106"/>
    </row>
    <row r="249" spans="2:10">
      <c r="B249" s="428">
        <v>44074</v>
      </c>
      <c r="C249" s="415">
        <f t="shared" si="17"/>
        <v>3</v>
      </c>
      <c r="D249" s="416" t="str">
        <f t="shared" si="18"/>
        <v>Sep2020</v>
      </c>
      <c r="E249" s="416">
        <f t="shared" si="19"/>
        <v>44075</v>
      </c>
      <c r="F249" s="417"/>
      <c r="G249" s="417"/>
      <c r="H249" s="423">
        <v>12199</v>
      </c>
      <c r="I249" s="425">
        <f t="shared" si="20"/>
        <v>0.46940496265960019</v>
      </c>
      <c r="J249" s="106"/>
    </row>
    <row r="250" spans="2:10">
      <c r="B250" s="428">
        <v>44104</v>
      </c>
      <c r="C250" s="415">
        <f t="shared" si="17"/>
        <v>3</v>
      </c>
      <c r="D250" s="416" t="str">
        <f t="shared" si="18"/>
        <v>Sep2020</v>
      </c>
      <c r="E250" s="416">
        <f t="shared" si="19"/>
        <v>44075</v>
      </c>
      <c r="F250" s="417"/>
      <c r="G250" s="417"/>
      <c r="H250" s="423">
        <v>10973</v>
      </c>
      <c r="I250" s="425">
        <f t="shared" si="20"/>
        <v>0.32172970368585885</v>
      </c>
      <c r="J250" s="106"/>
    </row>
    <row r="251" spans="2:10">
      <c r="B251" s="428">
        <v>44135</v>
      </c>
      <c r="C251" s="415">
        <f t="shared" si="17"/>
        <v>4</v>
      </c>
      <c r="D251" s="416" t="str">
        <f t="shared" si="18"/>
        <v>dec2020</v>
      </c>
      <c r="E251" s="416">
        <f t="shared" si="19"/>
        <v>44166</v>
      </c>
      <c r="F251" s="417"/>
      <c r="G251" s="417"/>
      <c r="H251" s="423">
        <v>11165</v>
      </c>
      <c r="I251" s="425">
        <f t="shared" si="20"/>
        <v>0.34485666104553125</v>
      </c>
      <c r="J251" s="106"/>
    </row>
    <row r="252" spans="2:10">
      <c r="B252" s="428">
        <v>44165</v>
      </c>
      <c r="C252" s="415">
        <f t="shared" si="17"/>
        <v>4</v>
      </c>
      <c r="D252" s="416" t="str">
        <f t="shared" si="18"/>
        <v>dec2020</v>
      </c>
      <c r="E252" s="416">
        <f t="shared" si="19"/>
        <v>44166</v>
      </c>
      <c r="F252" s="417"/>
      <c r="G252" s="417"/>
      <c r="H252" s="423">
        <v>11077</v>
      </c>
      <c r="I252" s="425">
        <f t="shared" si="20"/>
        <v>0.33425680558901472</v>
      </c>
      <c r="J252" s="106"/>
    </row>
    <row r="253" spans="2:10">
      <c r="B253" s="428">
        <v>44196</v>
      </c>
      <c r="C253" s="415">
        <f t="shared" si="17"/>
        <v>4</v>
      </c>
      <c r="D253" s="416" t="str">
        <f t="shared" si="18"/>
        <v>dec2020</v>
      </c>
      <c r="E253" s="416">
        <f t="shared" si="19"/>
        <v>44166</v>
      </c>
      <c r="F253" s="417"/>
      <c r="G253" s="417"/>
      <c r="H253" s="423">
        <v>9989</v>
      </c>
      <c r="I253" s="425">
        <f t="shared" si="20"/>
        <v>0.20320404721753804</v>
      </c>
      <c r="J253" s="106"/>
    </row>
    <row r="254" spans="2:10">
      <c r="B254" s="428">
        <v>44227</v>
      </c>
      <c r="C254" s="415">
        <f t="shared" si="17"/>
        <v>1</v>
      </c>
      <c r="D254" s="416" t="str">
        <f t="shared" si="18"/>
        <v>Mar2021</v>
      </c>
      <c r="E254" s="416">
        <f t="shared" si="19"/>
        <v>44256</v>
      </c>
      <c r="F254" s="417"/>
      <c r="G254" s="417"/>
      <c r="H254" s="423">
        <v>10906</v>
      </c>
      <c r="I254" s="425">
        <f t="shared" si="20"/>
        <v>0.31365935919055654</v>
      </c>
      <c r="J254" s="106"/>
    </row>
    <row r="255" spans="2:10">
      <c r="B255" s="428">
        <v>44255</v>
      </c>
      <c r="C255" s="415">
        <f t="shared" si="17"/>
        <v>1</v>
      </c>
      <c r="D255" s="416" t="str">
        <f t="shared" si="18"/>
        <v>Mar2021</v>
      </c>
      <c r="E255" s="416">
        <f t="shared" si="19"/>
        <v>44256</v>
      </c>
      <c r="F255" s="417"/>
      <c r="G255" s="417"/>
      <c r="H255" s="423">
        <v>8047</v>
      </c>
      <c r="I255" s="425">
        <f t="shared" si="20"/>
        <v>-3.071549024331488E-2</v>
      </c>
      <c r="J255" s="106"/>
    </row>
    <row r="256" spans="2:10">
      <c r="B256" s="428">
        <v>44286</v>
      </c>
      <c r="C256" s="415">
        <f t="shared" si="17"/>
        <v>1</v>
      </c>
      <c r="D256" s="416" t="str">
        <f t="shared" si="18"/>
        <v>Mar2021</v>
      </c>
      <c r="E256" s="416">
        <f t="shared" si="19"/>
        <v>44256</v>
      </c>
      <c r="F256" s="417"/>
      <c r="G256" s="417"/>
      <c r="H256" s="423">
        <v>11144</v>
      </c>
      <c r="I256" s="425">
        <f t="shared" si="20"/>
        <v>0.34232715008431702</v>
      </c>
      <c r="J256" s="106"/>
    </row>
    <row r="257" spans="2:10">
      <c r="B257" s="428">
        <v>44316</v>
      </c>
      <c r="C257" s="415">
        <f t="shared" si="17"/>
        <v>2</v>
      </c>
      <c r="D257" s="416" t="str">
        <f t="shared" si="18"/>
        <v>June2021</v>
      </c>
      <c r="E257" s="416">
        <f t="shared" si="19"/>
        <v>44348</v>
      </c>
      <c r="F257" s="417"/>
      <c r="G257" s="417"/>
      <c r="H257" s="423">
        <v>11602</v>
      </c>
      <c r="I257" s="425">
        <f t="shared" ref="I257:I303" si="21">H257/G$193-1</f>
        <v>0.39749457961936874</v>
      </c>
      <c r="J257" s="106"/>
    </row>
    <row r="258" spans="2:10">
      <c r="B258" s="428">
        <v>44347</v>
      </c>
      <c r="C258" s="415">
        <f t="shared" si="17"/>
        <v>2</v>
      </c>
      <c r="D258" s="416" t="str">
        <f t="shared" si="18"/>
        <v>June2021</v>
      </c>
      <c r="E258" s="416">
        <f t="shared" si="19"/>
        <v>44348</v>
      </c>
      <c r="F258" s="417"/>
      <c r="G258" s="417"/>
      <c r="H258" s="423">
        <v>10520</v>
      </c>
      <c r="I258" s="425">
        <f t="shared" si="21"/>
        <v>0.26716453866538181</v>
      </c>
      <c r="J258" s="106"/>
    </row>
    <row r="259" spans="2:10">
      <c r="B259" s="428">
        <v>44377</v>
      </c>
      <c r="C259" s="415">
        <f t="shared" si="17"/>
        <v>2</v>
      </c>
      <c r="D259" s="416" t="str">
        <f t="shared" si="18"/>
        <v>June2021</v>
      </c>
      <c r="E259" s="416">
        <f t="shared" si="19"/>
        <v>44348</v>
      </c>
      <c r="F259" s="417"/>
      <c r="G259" s="417"/>
      <c r="H259" s="423">
        <v>11554</v>
      </c>
      <c r="I259" s="425">
        <f t="shared" si="21"/>
        <v>0.39171284027945075</v>
      </c>
      <c r="J259" s="106"/>
    </row>
    <row r="260" spans="2:10">
      <c r="B260" s="428">
        <v>44408</v>
      </c>
      <c r="C260" s="415">
        <f t="shared" si="17"/>
        <v>3</v>
      </c>
      <c r="D260" s="416" t="str">
        <f t="shared" si="18"/>
        <v>Sep2021</v>
      </c>
      <c r="E260" s="416">
        <f t="shared" si="19"/>
        <v>44440</v>
      </c>
      <c r="F260" s="417"/>
      <c r="G260" s="417"/>
      <c r="H260" s="423">
        <v>10807</v>
      </c>
      <c r="I260" s="425">
        <f t="shared" si="21"/>
        <v>0.30173452180197535</v>
      </c>
      <c r="J260" s="106"/>
    </row>
    <row r="261" spans="2:10">
      <c r="B261" s="428">
        <v>44439</v>
      </c>
      <c r="C261" s="415">
        <f t="shared" si="17"/>
        <v>3</v>
      </c>
      <c r="D261" s="416" t="str">
        <f t="shared" si="18"/>
        <v>Sep2021</v>
      </c>
      <c r="E261" s="416">
        <f t="shared" si="19"/>
        <v>44440</v>
      </c>
      <c r="F261" s="417"/>
      <c r="G261" s="417"/>
      <c r="H261" s="423">
        <v>12339</v>
      </c>
      <c r="I261" s="425">
        <f t="shared" si="21"/>
        <v>0.48626836906769455</v>
      </c>
      <c r="J261" s="106"/>
    </row>
    <row r="262" spans="2:10">
      <c r="B262" s="428">
        <v>44469</v>
      </c>
      <c r="C262" s="415">
        <f t="shared" si="17"/>
        <v>3</v>
      </c>
      <c r="D262" s="416" t="str">
        <f t="shared" si="18"/>
        <v>Sep2021</v>
      </c>
      <c r="E262" s="416">
        <f t="shared" si="19"/>
        <v>44440</v>
      </c>
      <c r="F262" s="417"/>
      <c r="G262" s="417"/>
      <c r="H262" s="423">
        <v>11098</v>
      </c>
      <c r="I262" s="425">
        <f t="shared" si="21"/>
        <v>0.33678631655022895</v>
      </c>
      <c r="J262" s="106"/>
    </row>
    <row r="263" spans="2:10">
      <c r="B263" s="428">
        <v>44500</v>
      </c>
      <c r="C263" s="415">
        <f t="shared" si="17"/>
        <v>4</v>
      </c>
      <c r="D263" s="416" t="str">
        <f t="shared" si="18"/>
        <v>dec2021</v>
      </c>
      <c r="E263" s="416">
        <f t="shared" si="19"/>
        <v>44531</v>
      </c>
      <c r="F263" s="417"/>
      <c r="G263" s="417"/>
      <c r="H263" s="423">
        <v>11271</v>
      </c>
      <c r="I263" s="425">
        <f t="shared" si="21"/>
        <v>0.35762466875451704</v>
      </c>
      <c r="J263" s="106"/>
    </row>
    <row r="264" spans="2:10">
      <c r="B264" s="428">
        <v>44530</v>
      </c>
      <c r="C264" s="415">
        <f t="shared" ref="C264:C307" si="22">MONTH(MONTH(B264)&amp;0)</f>
        <v>4</v>
      </c>
      <c r="D264" s="416" t="str">
        <f t="shared" ref="D264:D307" si="23">IF(C264=4,"dec",IF(C264=1,"Mar", IF(C264=2,"June",IF(C264=3,"Sep",""))))&amp;YEAR(B264)</f>
        <v>dec2021</v>
      </c>
      <c r="E264" s="416">
        <f t="shared" ref="E264:E307" si="24">DATEVALUE(D264)</f>
        <v>44531</v>
      </c>
      <c r="F264" s="417"/>
      <c r="G264" s="417"/>
      <c r="H264" s="423">
        <v>11151</v>
      </c>
      <c r="I264" s="425">
        <f t="shared" si="21"/>
        <v>0.34317032040472184</v>
      </c>
      <c r="J264" s="106"/>
    </row>
    <row r="265" spans="2:10">
      <c r="B265" s="428">
        <v>44561</v>
      </c>
      <c r="C265" s="415">
        <f t="shared" si="22"/>
        <v>4</v>
      </c>
      <c r="D265" s="416" t="str">
        <f t="shared" si="23"/>
        <v>dec2021</v>
      </c>
      <c r="E265" s="416">
        <f t="shared" si="24"/>
        <v>44531</v>
      </c>
      <c r="F265" s="417"/>
      <c r="G265" s="417"/>
      <c r="H265" s="423">
        <v>10061</v>
      </c>
      <c r="I265" s="425">
        <f t="shared" si="21"/>
        <v>0.21187665622741503</v>
      </c>
      <c r="J265" s="106"/>
    </row>
    <row r="266" spans="2:10">
      <c r="B266" s="428">
        <v>44592</v>
      </c>
      <c r="C266" s="415">
        <f t="shared" si="22"/>
        <v>1</v>
      </c>
      <c r="D266" s="416" t="str">
        <f t="shared" si="23"/>
        <v>Mar2022</v>
      </c>
      <c r="E266" s="416">
        <f t="shared" si="24"/>
        <v>44621</v>
      </c>
      <c r="F266" s="417"/>
      <c r="G266" s="417"/>
      <c r="H266" s="423">
        <v>10979</v>
      </c>
      <c r="I266" s="425">
        <f t="shared" si="21"/>
        <v>0.3224524211033486</v>
      </c>
      <c r="J266" s="106"/>
    </row>
    <row r="267" spans="2:10">
      <c r="B267" s="428">
        <v>44620</v>
      </c>
      <c r="C267" s="415">
        <f t="shared" si="22"/>
        <v>1</v>
      </c>
      <c r="D267" s="416" t="str">
        <f t="shared" si="23"/>
        <v>Mar2022</v>
      </c>
      <c r="E267" s="416">
        <f t="shared" si="24"/>
        <v>44621</v>
      </c>
      <c r="F267" s="417"/>
      <c r="G267" s="417"/>
      <c r="H267" s="423">
        <v>8107</v>
      </c>
      <c r="I267" s="425">
        <f t="shared" si="21"/>
        <v>-2.3488316068417281E-2</v>
      </c>
      <c r="J267" s="106"/>
    </row>
    <row r="268" spans="2:10">
      <c r="B268" s="428">
        <v>44651</v>
      </c>
      <c r="C268" s="415">
        <f t="shared" si="22"/>
        <v>1</v>
      </c>
      <c r="D268" s="416" t="str">
        <f t="shared" si="23"/>
        <v>Mar2022</v>
      </c>
      <c r="E268" s="416">
        <f t="shared" si="24"/>
        <v>44621</v>
      </c>
      <c r="F268" s="417"/>
      <c r="G268" s="417"/>
      <c r="H268" s="423">
        <v>11267</v>
      </c>
      <c r="I268" s="425">
        <f t="shared" si="21"/>
        <v>0.35714285714285721</v>
      </c>
      <c r="J268" s="106"/>
    </row>
    <row r="269" spans="2:10">
      <c r="B269" s="428">
        <v>44681</v>
      </c>
      <c r="C269" s="415">
        <f t="shared" si="22"/>
        <v>2</v>
      </c>
      <c r="D269" s="416" t="str">
        <f t="shared" si="23"/>
        <v>June2022</v>
      </c>
      <c r="E269" s="416">
        <f t="shared" si="24"/>
        <v>44713</v>
      </c>
      <c r="F269" s="417"/>
      <c r="G269" s="417"/>
      <c r="H269" s="423">
        <v>11749</v>
      </c>
      <c r="I269" s="425">
        <f t="shared" si="21"/>
        <v>0.41520115634786792</v>
      </c>
      <c r="J269" s="106"/>
    </row>
    <row r="270" spans="2:10">
      <c r="B270" s="428">
        <v>44712</v>
      </c>
      <c r="C270" s="415">
        <f t="shared" si="22"/>
        <v>2</v>
      </c>
      <c r="D270" s="416" t="str">
        <f t="shared" si="23"/>
        <v>June2022</v>
      </c>
      <c r="E270" s="416">
        <f t="shared" si="24"/>
        <v>44713</v>
      </c>
      <c r="F270" s="417"/>
      <c r="G270" s="417"/>
      <c r="H270" s="423">
        <v>10676</v>
      </c>
      <c r="I270" s="425">
        <f t="shared" si="21"/>
        <v>0.28595519152011573</v>
      </c>
      <c r="J270" s="106"/>
    </row>
    <row r="271" spans="2:10">
      <c r="B271" s="428">
        <v>44742</v>
      </c>
      <c r="C271" s="415">
        <f t="shared" si="22"/>
        <v>2</v>
      </c>
      <c r="D271" s="416" t="str">
        <f t="shared" si="23"/>
        <v>June2022</v>
      </c>
      <c r="E271" s="416">
        <f t="shared" si="24"/>
        <v>44713</v>
      </c>
      <c r="F271" s="417"/>
      <c r="G271" s="417"/>
      <c r="H271" s="423">
        <v>11726</v>
      </c>
      <c r="I271" s="425">
        <f t="shared" si="21"/>
        <v>0.41243073958082399</v>
      </c>
      <c r="J271" s="106"/>
    </row>
    <row r="272" spans="2:10">
      <c r="B272" s="428">
        <v>44773</v>
      </c>
      <c r="C272" s="415">
        <f t="shared" si="22"/>
        <v>3</v>
      </c>
      <c r="D272" s="416" t="str">
        <f t="shared" si="23"/>
        <v>Sep2022</v>
      </c>
      <c r="E272" s="416">
        <f t="shared" si="24"/>
        <v>44805</v>
      </c>
      <c r="F272" s="417"/>
      <c r="G272" s="417"/>
      <c r="H272" s="423">
        <v>10973</v>
      </c>
      <c r="I272" s="425">
        <f t="shared" si="21"/>
        <v>0.32172970368585885</v>
      </c>
      <c r="J272" s="106"/>
    </row>
    <row r="273" spans="2:10">
      <c r="B273" s="428">
        <v>44804</v>
      </c>
      <c r="C273" s="415">
        <f t="shared" si="22"/>
        <v>3</v>
      </c>
      <c r="D273" s="416" t="str">
        <f t="shared" si="23"/>
        <v>Sep2022</v>
      </c>
      <c r="E273" s="416">
        <f t="shared" si="24"/>
        <v>44805</v>
      </c>
      <c r="F273" s="417"/>
      <c r="G273" s="417"/>
      <c r="H273" s="423">
        <v>12513</v>
      </c>
      <c r="I273" s="425">
        <f t="shared" si="21"/>
        <v>0.50722717417489771</v>
      </c>
      <c r="J273" s="106"/>
    </row>
    <row r="274" spans="2:10">
      <c r="B274" s="428">
        <v>44834</v>
      </c>
      <c r="C274" s="415">
        <f t="shared" si="22"/>
        <v>3</v>
      </c>
      <c r="D274" s="416" t="str">
        <f t="shared" si="23"/>
        <v>Sep2022</v>
      </c>
      <c r="E274" s="416">
        <f t="shared" si="24"/>
        <v>44805</v>
      </c>
      <c r="F274" s="417"/>
      <c r="G274" s="417"/>
      <c r="H274" s="423">
        <v>11234</v>
      </c>
      <c r="I274" s="425">
        <f t="shared" si="21"/>
        <v>0.35316791134666348</v>
      </c>
      <c r="J274" s="106"/>
    </row>
    <row r="275" spans="2:10">
      <c r="B275" s="428">
        <v>44865</v>
      </c>
      <c r="C275" s="415">
        <f t="shared" si="22"/>
        <v>4</v>
      </c>
      <c r="D275" s="416" t="str">
        <f t="shared" si="23"/>
        <v>dec2022</v>
      </c>
      <c r="E275" s="416">
        <f t="shared" si="24"/>
        <v>44896</v>
      </c>
      <c r="F275" s="417"/>
      <c r="G275" s="417"/>
      <c r="H275" s="423">
        <v>11396</v>
      </c>
      <c r="I275" s="425">
        <f t="shared" si="21"/>
        <v>0.37268128161888692</v>
      </c>
      <c r="J275" s="106"/>
    </row>
    <row r="276" spans="2:10">
      <c r="B276" s="428">
        <v>44895</v>
      </c>
      <c r="C276" s="415">
        <f t="shared" si="22"/>
        <v>4</v>
      </c>
      <c r="D276" s="416" t="str">
        <f t="shared" si="23"/>
        <v>dec2022</v>
      </c>
      <c r="E276" s="416">
        <f t="shared" si="24"/>
        <v>44896</v>
      </c>
      <c r="F276" s="417"/>
      <c r="G276" s="417"/>
      <c r="H276" s="423">
        <v>11295</v>
      </c>
      <c r="I276" s="425">
        <f t="shared" si="21"/>
        <v>0.36051553842447603</v>
      </c>
      <c r="J276" s="106"/>
    </row>
    <row r="277" spans="2:10">
      <c r="B277" s="428">
        <v>44926</v>
      </c>
      <c r="C277" s="415">
        <f t="shared" si="22"/>
        <v>4</v>
      </c>
      <c r="D277" s="416" t="str">
        <f t="shared" si="23"/>
        <v>dec2022</v>
      </c>
      <c r="E277" s="416">
        <f t="shared" si="24"/>
        <v>44896</v>
      </c>
      <c r="F277" s="417"/>
      <c r="G277" s="417"/>
      <c r="H277" s="423">
        <v>10183</v>
      </c>
      <c r="I277" s="425">
        <f t="shared" si="21"/>
        <v>0.22657191038304014</v>
      </c>
      <c r="J277" s="106"/>
    </row>
    <row r="278" spans="2:10">
      <c r="B278" s="428">
        <v>44957</v>
      </c>
      <c r="C278" s="415">
        <f t="shared" si="22"/>
        <v>1</v>
      </c>
      <c r="D278" s="416" t="str">
        <f t="shared" si="23"/>
        <v>Mar2023</v>
      </c>
      <c r="E278" s="416">
        <f t="shared" si="24"/>
        <v>44986</v>
      </c>
      <c r="F278" s="417"/>
      <c r="G278" s="417"/>
      <c r="H278" s="423">
        <v>11099</v>
      </c>
      <c r="I278" s="425">
        <f t="shared" si="21"/>
        <v>0.3369067694531438</v>
      </c>
      <c r="J278" s="106"/>
    </row>
    <row r="279" spans="2:10">
      <c r="B279" s="428">
        <v>44985</v>
      </c>
      <c r="C279" s="415">
        <f t="shared" si="22"/>
        <v>1</v>
      </c>
      <c r="D279" s="416" t="str">
        <f t="shared" si="23"/>
        <v>Mar2023</v>
      </c>
      <c r="E279" s="416">
        <f t="shared" si="24"/>
        <v>44986</v>
      </c>
      <c r="F279" s="417"/>
      <c r="G279" s="417"/>
      <c r="H279" s="423">
        <v>8195</v>
      </c>
      <c r="I279" s="425">
        <f t="shared" si="21"/>
        <v>-1.2888460611900743E-2</v>
      </c>
      <c r="J279" s="106"/>
    </row>
    <row r="280" spans="2:10">
      <c r="B280" s="428">
        <v>45016</v>
      </c>
      <c r="C280" s="415">
        <f t="shared" si="22"/>
        <v>1</v>
      </c>
      <c r="D280" s="416" t="str">
        <f t="shared" si="23"/>
        <v>Mar2023</v>
      </c>
      <c r="E280" s="416">
        <f t="shared" si="24"/>
        <v>44986</v>
      </c>
      <c r="F280" s="417"/>
      <c r="G280" s="417"/>
      <c r="H280" s="423">
        <v>11390</v>
      </c>
      <c r="I280" s="425">
        <f t="shared" si="21"/>
        <v>0.37195856420139717</v>
      </c>
      <c r="J280" s="106"/>
    </row>
    <row r="281" spans="2:10">
      <c r="B281" s="428">
        <v>45046</v>
      </c>
      <c r="C281" s="415">
        <f t="shared" si="22"/>
        <v>2</v>
      </c>
      <c r="D281" s="416" t="str">
        <f t="shared" si="23"/>
        <v>June2023</v>
      </c>
      <c r="E281" s="416">
        <f t="shared" si="24"/>
        <v>45078</v>
      </c>
      <c r="F281" s="417"/>
      <c r="G281" s="417"/>
      <c r="H281" s="423">
        <v>11877</v>
      </c>
      <c r="I281" s="425">
        <f t="shared" si="21"/>
        <v>0.430619127920983</v>
      </c>
      <c r="J281" s="106"/>
    </row>
    <row r="282" spans="2:10">
      <c r="B282" s="428">
        <v>45077</v>
      </c>
      <c r="C282" s="415">
        <f t="shared" si="22"/>
        <v>2</v>
      </c>
      <c r="D282" s="416" t="str">
        <f t="shared" si="23"/>
        <v>June2023</v>
      </c>
      <c r="E282" s="416">
        <f t="shared" si="24"/>
        <v>45078</v>
      </c>
      <c r="F282" s="417"/>
      <c r="G282" s="417"/>
      <c r="H282" s="423">
        <v>10799</v>
      </c>
      <c r="I282" s="425">
        <f t="shared" si="21"/>
        <v>0.30077089857865569</v>
      </c>
      <c r="J282" s="106"/>
    </row>
    <row r="283" spans="2:10">
      <c r="B283" s="428">
        <v>45107</v>
      </c>
      <c r="C283" s="415">
        <f t="shared" si="22"/>
        <v>2</v>
      </c>
      <c r="D283" s="416" t="str">
        <f t="shared" si="23"/>
        <v>June2023</v>
      </c>
      <c r="E283" s="416">
        <f t="shared" si="24"/>
        <v>45078</v>
      </c>
      <c r="F283" s="417"/>
      <c r="G283" s="417"/>
      <c r="H283" s="423">
        <v>11851</v>
      </c>
      <c r="I283" s="425">
        <f t="shared" si="21"/>
        <v>0.42748735244519387</v>
      </c>
      <c r="J283" s="106"/>
    </row>
    <row r="284" spans="2:10">
      <c r="B284" s="428">
        <v>45138</v>
      </c>
      <c r="C284" s="415">
        <f t="shared" si="22"/>
        <v>3</v>
      </c>
      <c r="D284" s="416" t="str">
        <f t="shared" si="23"/>
        <v>Sep2023</v>
      </c>
      <c r="E284" s="416">
        <f t="shared" si="24"/>
        <v>45170</v>
      </c>
      <c r="F284" s="417"/>
      <c r="G284" s="417"/>
      <c r="H284" s="423">
        <v>11080</v>
      </c>
      <c r="I284" s="425">
        <f t="shared" si="21"/>
        <v>0.33461816429775948</v>
      </c>
      <c r="J284" s="106"/>
    </row>
    <row r="285" spans="2:10">
      <c r="B285" s="428">
        <v>45169</v>
      </c>
      <c r="C285" s="415">
        <f t="shared" si="22"/>
        <v>3</v>
      </c>
      <c r="D285" s="416" t="str">
        <f t="shared" si="23"/>
        <v>Sep2023</v>
      </c>
      <c r="E285" s="416">
        <f t="shared" si="24"/>
        <v>45170</v>
      </c>
      <c r="F285" s="417"/>
      <c r="G285" s="417"/>
      <c r="H285" s="423">
        <v>12636</v>
      </c>
      <c r="I285" s="425">
        <f t="shared" si="21"/>
        <v>0.52204288123343767</v>
      </c>
      <c r="J285" s="106"/>
    </row>
    <row r="286" spans="2:10">
      <c r="B286" s="428">
        <v>45199</v>
      </c>
      <c r="C286" s="415">
        <f t="shared" si="22"/>
        <v>3</v>
      </c>
      <c r="D286" s="416" t="str">
        <f t="shared" si="23"/>
        <v>Sep2023</v>
      </c>
      <c r="E286" s="416">
        <f t="shared" si="24"/>
        <v>45170</v>
      </c>
      <c r="F286" s="417"/>
      <c r="G286" s="417"/>
      <c r="H286" s="423">
        <v>11358</v>
      </c>
      <c r="I286" s="425">
        <f t="shared" si="21"/>
        <v>0.36810407130811851</v>
      </c>
      <c r="J286" s="106"/>
    </row>
    <row r="287" spans="2:10">
      <c r="B287" s="428">
        <v>45230</v>
      </c>
      <c r="C287" s="415">
        <f t="shared" si="22"/>
        <v>4</v>
      </c>
      <c r="D287" s="416" t="str">
        <f t="shared" si="23"/>
        <v>dec2023</v>
      </c>
      <c r="E287" s="416">
        <f t="shared" si="24"/>
        <v>45261</v>
      </c>
      <c r="F287" s="417"/>
      <c r="G287" s="417"/>
      <c r="H287" s="423">
        <v>11519</v>
      </c>
      <c r="I287" s="425">
        <f t="shared" si="21"/>
        <v>0.3874969886774271</v>
      </c>
      <c r="J287" s="106"/>
    </row>
    <row r="288" spans="2:10">
      <c r="B288" s="428">
        <v>45260</v>
      </c>
      <c r="C288" s="415">
        <f t="shared" si="22"/>
        <v>4</v>
      </c>
      <c r="D288" s="416" t="str">
        <f t="shared" si="23"/>
        <v>dec2023</v>
      </c>
      <c r="E288" s="416">
        <f t="shared" si="24"/>
        <v>45261</v>
      </c>
      <c r="F288" s="417"/>
      <c r="G288" s="417"/>
      <c r="H288" s="423">
        <v>11399</v>
      </c>
      <c r="I288" s="425">
        <f t="shared" si="21"/>
        <v>0.3730426403276319</v>
      </c>
      <c r="J288" s="106"/>
    </row>
    <row r="289" spans="2:10">
      <c r="B289" s="428">
        <v>45291</v>
      </c>
      <c r="C289" s="415">
        <f t="shared" si="22"/>
        <v>4</v>
      </c>
      <c r="D289" s="416" t="str">
        <f t="shared" si="23"/>
        <v>dec2023</v>
      </c>
      <c r="E289" s="416">
        <f t="shared" si="24"/>
        <v>45261</v>
      </c>
      <c r="F289" s="417"/>
      <c r="G289" s="417"/>
      <c r="H289" s="423">
        <v>10268</v>
      </c>
      <c r="I289" s="425">
        <f t="shared" si="21"/>
        <v>0.23681040713081192</v>
      </c>
      <c r="J289" s="106"/>
    </row>
    <row r="290" spans="2:10">
      <c r="B290" s="428">
        <v>45322</v>
      </c>
      <c r="C290" s="415">
        <f t="shared" si="22"/>
        <v>1</v>
      </c>
      <c r="D290" s="416" t="str">
        <f t="shared" si="23"/>
        <v>Mar2024</v>
      </c>
      <c r="E290" s="416">
        <f t="shared" si="24"/>
        <v>45352</v>
      </c>
      <c r="F290" s="417"/>
      <c r="G290" s="417"/>
      <c r="H290" s="423">
        <v>11205</v>
      </c>
      <c r="I290" s="425">
        <f t="shared" si="21"/>
        <v>0.34967477716212958</v>
      </c>
      <c r="J290" s="106"/>
    </row>
    <row r="291" spans="2:10">
      <c r="B291" s="428">
        <v>45351</v>
      </c>
      <c r="C291" s="415">
        <f t="shared" si="22"/>
        <v>1</v>
      </c>
      <c r="D291" s="416" t="str">
        <f t="shared" si="23"/>
        <v>Mar2024</v>
      </c>
      <c r="E291" s="416">
        <f t="shared" si="24"/>
        <v>45352</v>
      </c>
      <c r="F291" s="417"/>
      <c r="G291" s="417"/>
      <c r="H291" s="423">
        <v>8645</v>
      </c>
      <c r="I291" s="425">
        <f t="shared" si="21"/>
        <v>4.1315345699831418E-2</v>
      </c>
      <c r="J291" s="106"/>
    </row>
    <row r="292" spans="2:10">
      <c r="B292" s="428">
        <v>45382</v>
      </c>
      <c r="C292" s="415">
        <f t="shared" si="22"/>
        <v>1</v>
      </c>
      <c r="D292" s="416" t="str">
        <f t="shared" si="23"/>
        <v>Mar2024</v>
      </c>
      <c r="E292" s="416">
        <f t="shared" si="24"/>
        <v>45352</v>
      </c>
      <c r="F292" s="417"/>
      <c r="G292" s="417"/>
      <c r="H292" s="423">
        <v>11495</v>
      </c>
      <c r="I292" s="425">
        <f t="shared" si="21"/>
        <v>0.38460611900746811</v>
      </c>
      <c r="J292" s="106"/>
    </row>
    <row r="293" spans="2:10">
      <c r="B293" s="428">
        <v>45412</v>
      </c>
      <c r="C293" s="415">
        <f t="shared" si="22"/>
        <v>2</v>
      </c>
      <c r="D293" s="416" t="str">
        <f t="shared" si="23"/>
        <v>June2024</v>
      </c>
      <c r="E293" s="416">
        <f t="shared" si="24"/>
        <v>45444</v>
      </c>
      <c r="F293" s="417"/>
      <c r="G293" s="417"/>
      <c r="H293" s="423">
        <v>11976</v>
      </c>
      <c r="I293" s="425">
        <f t="shared" si="21"/>
        <v>0.44254396530956397</v>
      </c>
      <c r="J293" s="106"/>
    </row>
    <row r="294" spans="2:10">
      <c r="B294" s="428">
        <v>45443</v>
      </c>
      <c r="C294" s="415">
        <f t="shared" si="22"/>
        <v>2</v>
      </c>
      <c r="D294" s="416" t="str">
        <f t="shared" si="23"/>
        <v>June2024</v>
      </c>
      <c r="E294" s="416">
        <f t="shared" si="24"/>
        <v>45444</v>
      </c>
      <c r="F294" s="417"/>
      <c r="G294" s="417"/>
      <c r="H294" s="423">
        <v>10940</v>
      </c>
      <c r="I294" s="425">
        <f t="shared" si="21"/>
        <v>0.31775475788966512</v>
      </c>
      <c r="J294" s="106"/>
    </row>
    <row r="295" spans="2:10">
      <c r="B295" s="428">
        <v>45473</v>
      </c>
      <c r="C295" s="415">
        <f t="shared" si="22"/>
        <v>2</v>
      </c>
      <c r="D295" s="416" t="str">
        <f t="shared" si="23"/>
        <v>June2024</v>
      </c>
      <c r="E295" s="416">
        <f t="shared" si="24"/>
        <v>45444</v>
      </c>
      <c r="F295" s="417"/>
      <c r="G295" s="417"/>
      <c r="H295" s="423">
        <v>11803</v>
      </c>
      <c r="I295" s="425">
        <f t="shared" si="21"/>
        <v>0.42170561310527588</v>
      </c>
      <c r="J295" s="106"/>
    </row>
    <row r="296" spans="2:10">
      <c r="B296" s="428">
        <v>45504</v>
      </c>
      <c r="C296" s="415">
        <f t="shared" si="22"/>
        <v>3</v>
      </c>
      <c r="D296" s="416" t="str">
        <f t="shared" si="23"/>
        <v>Sep2024</v>
      </c>
      <c r="E296" s="416">
        <f t="shared" si="24"/>
        <v>45536</v>
      </c>
      <c r="F296" s="417"/>
      <c r="G296" s="417"/>
      <c r="H296" s="423">
        <v>10950</v>
      </c>
      <c r="I296" s="425">
        <f t="shared" si="21"/>
        <v>0.3189592869188147</v>
      </c>
      <c r="J296" s="106"/>
    </row>
    <row r="297" spans="2:10">
      <c r="B297" s="428">
        <v>45535</v>
      </c>
      <c r="C297" s="415">
        <f t="shared" si="22"/>
        <v>3</v>
      </c>
      <c r="D297" s="416" t="str">
        <f t="shared" si="23"/>
        <v>Sep2024</v>
      </c>
      <c r="E297" s="416">
        <f t="shared" si="24"/>
        <v>45536</v>
      </c>
      <c r="F297" s="417"/>
      <c r="G297" s="417"/>
      <c r="H297" s="423">
        <v>12741</v>
      </c>
      <c r="I297" s="425">
        <f t="shared" si="21"/>
        <v>0.53469043603950861</v>
      </c>
      <c r="J297" s="106"/>
    </row>
    <row r="298" spans="2:10">
      <c r="B298" s="428">
        <v>45565</v>
      </c>
      <c r="C298" s="415">
        <f t="shared" si="22"/>
        <v>3</v>
      </c>
      <c r="D298" s="416" t="str">
        <f t="shared" si="23"/>
        <v>Sep2024</v>
      </c>
      <c r="E298" s="416">
        <f t="shared" si="24"/>
        <v>45536</v>
      </c>
      <c r="F298" s="417"/>
      <c r="G298" s="417"/>
      <c r="H298" s="423">
        <v>11451</v>
      </c>
      <c r="I298" s="425">
        <f t="shared" si="21"/>
        <v>0.37930619127920973</v>
      </c>
      <c r="J298" s="106"/>
    </row>
    <row r="299" spans="2:10">
      <c r="B299" s="428">
        <v>45596</v>
      </c>
      <c r="C299" s="415">
        <f t="shared" si="22"/>
        <v>4</v>
      </c>
      <c r="D299" s="416" t="str">
        <f t="shared" si="23"/>
        <v>dec2024</v>
      </c>
      <c r="E299" s="416">
        <f t="shared" si="24"/>
        <v>45627</v>
      </c>
      <c r="F299" s="417"/>
      <c r="G299" s="417"/>
      <c r="H299" s="423">
        <v>11630</v>
      </c>
      <c r="I299" s="425">
        <f t="shared" si="21"/>
        <v>0.40086726090098779</v>
      </c>
      <c r="J299" s="106"/>
    </row>
    <row r="300" spans="2:10">
      <c r="B300" s="428">
        <v>45626</v>
      </c>
      <c r="C300" s="415">
        <f t="shared" si="22"/>
        <v>4</v>
      </c>
      <c r="D300" s="416" t="str">
        <f t="shared" si="23"/>
        <v>dec2024</v>
      </c>
      <c r="E300" s="416">
        <f t="shared" si="24"/>
        <v>45627</v>
      </c>
      <c r="F300" s="417"/>
      <c r="G300" s="417"/>
      <c r="H300" s="423">
        <v>11543</v>
      </c>
      <c r="I300" s="425">
        <f t="shared" si="21"/>
        <v>0.3903878583473861</v>
      </c>
      <c r="J300" s="106"/>
    </row>
    <row r="301" spans="2:10">
      <c r="B301" s="428">
        <v>45657</v>
      </c>
      <c r="C301" s="415">
        <f t="shared" si="22"/>
        <v>4</v>
      </c>
      <c r="D301" s="416" t="str">
        <f t="shared" si="23"/>
        <v>dec2024</v>
      </c>
      <c r="E301" s="416">
        <f t="shared" si="24"/>
        <v>45627</v>
      </c>
      <c r="F301" s="417"/>
      <c r="G301" s="417"/>
      <c r="H301" s="423">
        <v>10408</v>
      </c>
      <c r="I301" s="425">
        <f t="shared" si="21"/>
        <v>0.25367381353890628</v>
      </c>
      <c r="J301" s="106"/>
    </row>
    <row r="302" spans="2:10">
      <c r="B302" s="428">
        <v>45688</v>
      </c>
      <c r="C302" s="415">
        <f t="shared" si="22"/>
        <v>1</v>
      </c>
      <c r="D302" s="416" t="str">
        <f t="shared" si="23"/>
        <v>Mar2025</v>
      </c>
      <c r="E302" s="416">
        <f t="shared" si="24"/>
        <v>45717</v>
      </c>
      <c r="F302" s="417"/>
      <c r="G302" s="417"/>
      <c r="H302" s="423">
        <v>11340</v>
      </c>
      <c r="I302" s="425">
        <f t="shared" si="21"/>
        <v>0.36593591905564926</v>
      </c>
      <c r="J302" s="106"/>
    </row>
    <row r="303" spans="2:10">
      <c r="B303" s="428">
        <v>45716</v>
      </c>
      <c r="C303" s="415">
        <f t="shared" si="22"/>
        <v>1</v>
      </c>
      <c r="D303" s="416" t="str">
        <f t="shared" si="23"/>
        <v>Mar2025</v>
      </c>
      <c r="E303" s="416">
        <f t="shared" si="24"/>
        <v>45717</v>
      </c>
      <c r="F303" s="417"/>
      <c r="G303" s="417"/>
      <c r="H303" s="423">
        <v>8357</v>
      </c>
      <c r="I303" s="425">
        <f t="shared" si="21"/>
        <v>6.6249096603228086E-3</v>
      </c>
      <c r="J303" s="106"/>
    </row>
    <row r="304" spans="2:10">
      <c r="B304" s="428">
        <v>45747</v>
      </c>
      <c r="C304" s="415">
        <f t="shared" si="22"/>
        <v>1</v>
      </c>
      <c r="D304" s="416" t="str">
        <f t="shared" si="23"/>
        <v>Mar2025</v>
      </c>
      <c r="E304" s="416">
        <f t="shared" si="24"/>
        <v>45717</v>
      </c>
      <c r="F304" s="417"/>
      <c r="G304" s="417"/>
      <c r="H304" s="423">
        <v>11578</v>
      </c>
      <c r="I304" s="425">
        <f t="shared" ref="I304:I305" si="25">H304/G$193-1</f>
        <v>0.39460370994940974</v>
      </c>
      <c r="J304" s="106"/>
    </row>
    <row r="305" spans="2:10">
      <c r="B305" s="428">
        <v>45777</v>
      </c>
      <c r="C305" s="415">
        <f t="shared" si="22"/>
        <v>2</v>
      </c>
      <c r="D305" s="416" t="str">
        <f t="shared" si="23"/>
        <v>June2025</v>
      </c>
      <c r="E305" s="416">
        <f t="shared" si="24"/>
        <v>45809</v>
      </c>
      <c r="F305" s="417"/>
      <c r="G305" s="417"/>
      <c r="H305" s="423">
        <v>12065</v>
      </c>
      <c r="I305" s="425">
        <f t="shared" si="25"/>
        <v>0.45326427366899535</v>
      </c>
      <c r="J305" s="106"/>
    </row>
    <row r="306" spans="2:10">
      <c r="B306" s="428">
        <v>45808</v>
      </c>
      <c r="C306" s="415">
        <f t="shared" si="22"/>
        <v>2</v>
      </c>
      <c r="D306" s="416" t="str">
        <f t="shared" si="23"/>
        <v>June2025</v>
      </c>
      <c r="E306" s="416">
        <f t="shared" si="24"/>
        <v>45809</v>
      </c>
      <c r="F306" s="417"/>
      <c r="G306" s="417"/>
      <c r="H306" s="423">
        <v>10954</v>
      </c>
      <c r="I306" s="425">
        <f>H306/G$193-1</f>
        <v>0.31944109853047453</v>
      </c>
      <c r="J306" s="106"/>
    </row>
    <row r="307" spans="2:10">
      <c r="B307" s="428">
        <v>45838</v>
      </c>
      <c r="C307" s="415">
        <f t="shared" si="22"/>
        <v>2</v>
      </c>
      <c r="D307" s="416" t="str">
        <f t="shared" si="23"/>
        <v>June2025</v>
      </c>
      <c r="E307" s="416">
        <f t="shared" si="24"/>
        <v>45809</v>
      </c>
      <c r="F307" s="417"/>
      <c r="G307" s="417"/>
      <c r="H307" s="423">
        <v>12024</v>
      </c>
      <c r="I307" s="425">
        <f>H307/G$193-1</f>
        <v>0.44832570464948196</v>
      </c>
      <c r="J307" s="106"/>
    </row>
    <row r="308" spans="2:10">
      <c r="B308" s="428">
        <v>45839</v>
      </c>
      <c r="C308" s="415">
        <f t="shared" ref="C308:C319" si="26">MONTH(MONTH(B308)&amp;0)</f>
        <v>3</v>
      </c>
      <c r="D308" s="416" t="str">
        <f t="shared" ref="D308:D319" si="27">IF(C308=4,"dec",IF(C308=1,"Mar", IF(C308=2,"June",IF(C308=3,"Sep",""))))&amp;YEAR(B308)</f>
        <v>Sep2025</v>
      </c>
      <c r="E308" s="416">
        <f t="shared" ref="E308:E319" si="28">DATEVALUE(D308)</f>
        <v>45901</v>
      </c>
      <c r="H308" s="423">
        <v>11260</v>
      </c>
      <c r="I308" s="425">
        <f t="shared" ref="I308:I319" si="29">H308/G$193-1</f>
        <v>0.35629968682245239</v>
      </c>
    </row>
    <row r="309" spans="2:10">
      <c r="B309" s="428">
        <v>45870</v>
      </c>
      <c r="C309" s="415">
        <f t="shared" si="26"/>
        <v>3</v>
      </c>
      <c r="D309" s="416" t="str">
        <f t="shared" si="27"/>
        <v>Sep2025</v>
      </c>
      <c r="E309" s="416">
        <f t="shared" si="28"/>
        <v>45901</v>
      </c>
      <c r="H309" s="423">
        <v>12828</v>
      </c>
      <c r="I309" s="425">
        <f t="shared" si="29"/>
        <v>0.54516983859311008</v>
      </c>
    </row>
    <row r="310" spans="2:10">
      <c r="B310" s="428">
        <v>45901</v>
      </c>
      <c r="C310" s="415">
        <f t="shared" si="26"/>
        <v>3</v>
      </c>
      <c r="D310" s="416" t="str">
        <f t="shared" si="27"/>
        <v>Sep2025</v>
      </c>
      <c r="E310" s="416">
        <f t="shared" si="28"/>
        <v>45901</v>
      </c>
      <c r="H310" s="423">
        <v>11515</v>
      </c>
      <c r="I310" s="425">
        <f t="shared" si="29"/>
        <v>0.38701517706576727</v>
      </c>
    </row>
    <row r="311" spans="2:10">
      <c r="B311" s="428">
        <v>45931</v>
      </c>
      <c r="C311" s="415">
        <f t="shared" si="26"/>
        <v>4</v>
      </c>
      <c r="D311" s="416" t="str">
        <f t="shared" si="27"/>
        <v>dec2025</v>
      </c>
      <c r="E311" s="416">
        <f t="shared" si="28"/>
        <v>45992</v>
      </c>
      <c r="H311" s="423">
        <v>11693</v>
      </c>
      <c r="I311" s="425">
        <f t="shared" si="29"/>
        <v>0.40845579378463026</v>
      </c>
    </row>
    <row r="312" spans="2:10">
      <c r="B312" s="428">
        <v>45962</v>
      </c>
      <c r="C312" s="415">
        <f t="shared" si="26"/>
        <v>4</v>
      </c>
      <c r="D312" s="416" t="str">
        <f t="shared" si="27"/>
        <v>dec2025</v>
      </c>
      <c r="E312" s="416">
        <f t="shared" si="28"/>
        <v>45992</v>
      </c>
      <c r="H312" s="423">
        <v>11585</v>
      </c>
      <c r="I312" s="425">
        <f t="shared" si="29"/>
        <v>0.39544688026981456</v>
      </c>
    </row>
    <row r="313" spans="2:10">
      <c r="B313" s="428">
        <v>45992</v>
      </c>
      <c r="C313" s="415">
        <f t="shared" si="26"/>
        <v>4</v>
      </c>
      <c r="D313" s="416" t="str">
        <f t="shared" si="27"/>
        <v>dec2025</v>
      </c>
      <c r="E313" s="416">
        <f t="shared" si="28"/>
        <v>45992</v>
      </c>
      <c r="H313" s="423">
        <v>10435</v>
      </c>
      <c r="I313" s="425">
        <f t="shared" si="29"/>
        <v>0.25692604191761026</v>
      </c>
    </row>
    <row r="314" spans="2:10">
      <c r="B314" s="428">
        <v>46033</v>
      </c>
      <c r="C314" s="415">
        <f t="shared" si="26"/>
        <v>1</v>
      </c>
      <c r="D314" s="416" t="str">
        <f t="shared" si="27"/>
        <v>Mar2026</v>
      </c>
      <c r="E314" s="416">
        <f t="shared" si="28"/>
        <v>46082</v>
      </c>
      <c r="H314" s="423">
        <v>11385</v>
      </c>
      <c r="I314" s="425">
        <f t="shared" si="29"/>
        <v>0.37135629968682249</v>
      </c>
    </row>
    <row r="315" spans="2:10">
      <c r="B315" s="428">
        <v>46054</v>
      </c>
      <c r="C315" s="415">
        <f t="shared" si="26"/>
        <v>1</v>
      </c>
      <c r="D315" s="416" t="str">
        <f t="shared" si="27"/>
        <v>Mar2026</v>
      </c>
      <c r="E315" s="416">
        <f t="shared" si="28"/>
        <v>46082</v>
      </c>
      <c r="H315" s="423">
        <v>8407</v>
      </c>
      <c r="I315" s="425">
        <f t="shared" si="29"/>
        <v>1.2647554806070715E-2</v>
      </c>
    </row>
    <row r="316" spans="2:10">
      <c r="B316" s="428">
        <v>46082</v>
      </c>
      <c r="C316" s="415">
        <f t="shared" si="26"/>
        <v>1</v>
      </c>
      <c r="D316" s="416" t="str">
        <f t="shared" si="27"/>
        <v>Mar2026</v>
      </c>
      <c r="E316" s="416">
        <f t="shared" si="28"/>
        <v>46082</v>
      </c>
      <c r="H316" s="423">
        <v>11677</v>
      </c>
      <c r="I316" s="425">
        <f t="shared" si="29"/>
        <v>0.40652854733799093</v>
      </c>
    </row>
    <row r="317" spans="2:10">
      <c r="B317" s="428">
        <v>46113</v>
      </c>
      <c r="C317" s="415">
        <f t="shared" si="26"/>
        <v>2</v>
      </c>
      <c r="D317" s="416" t="str">
        <f t="shared" si="27"/>
        <v>June2026</v>
      </c>
      <c r="E317" s="416">
        <f t="shared" si="28"/>
        <v>46174</v>
      </c>
      <c r="H317" s="423">
        <v>12207</v>
      </c>
      <c r="I317" s="425">
        <f t="shared" si="29"/>
        <v>0.47036858588291985</v>
      </c>
    </row>
    <row r="318" spans="2:10">
      <c r="B318" s="428">
        <v>46153</v>
      </c>
      <c r="C318" s="415">
        <f t="shared" si="26"/>
        <v>2</v>
      </c>
      <c r="D318" s="416" t="str">
        <f t="shared" si="27"/>
        <v>June2026</v>
      </c>
      <c r="E318" s="416">
        <f t="shared" si="28"/>
        <v>46174</v>
      </c>
      <c r="H318" s="423">
        <v>11108</v>
      </c>
      <c r="I318" s="425">
        <f t="shared" si="29"/>
        <v>0.33799084557937853</v>
      </c>
    </row>
    <row r="319" spans="2:10" ht="13.5" thickBot="1">
      <c r="B319" s="431">
        <v>46174</v>
      </c>
      <c r="C319" s="419">
        <f t="shared" si="26"/>
        <v>2</v>
      </c>
      <c r="D319" s="420" t="str">
        <f t="shared" si="27"/>
        <v>June2026</v>
      </c>
      <c r="E319" s="420">
        <f t="shared" si="28"/>
        <v>46174</v>
      </c>
      <c r="F319" s="117"/>
      <c r="G319" s="117"/>
      <c r="H319" s="426">
        <v>12172</v>
      </c>
      <c r="I319" s="427">
        <f t="shared" si="29"/>
        <v>0.46615273428089621</v>
      </c>
    </row>
  </sheetData>
  <mergeCells count="2">
    <mergeCell ref="B5:C5"/>
    <mergeCell ref="K5:L5"/>
  </mergeCells>
  <conditionalFormatting sqref="L7:N111">
    <cfRule type="containsErrors" dxfId="18" priority="1">
      <formula>ISERROR(L7)</formula>
    </cfRule>
  </conditionalFormatting>
  <hyperlinks>
    <hyperlink ref="A1" location="TableOfContents!A1" display="Back to contents page"/>
  </hyperlinks>
  <pageMargins left="0.39370078740157483" right="0.39370078740157483" top="0.39370078740157483" bottom="0.59055118110236227" header="0.31496062992125984" footer="0.31496062992125984"/>
  <pageSetup paperSize="9" scale="67" fitToHeight="0" orientation="landscape" r:id="rId1"/>
  <headerFooter>
    <oddFooter>&amp;L&amp;F&amp;CPage &amp;P of &amp;N&amp;R&amp;D</oddFooter>
  </headerFooter>
  <drawing r:id="rId2"/>
</worksheet>
</file>

<file path=xl/worksheets/sheet8.xml><?xml version="1.0" encoding="utf-8"?>
<worksheet xmlns="http://schemas.openxmlformats.org/spreadsheetml/2006/main" xmlns:r="http://schemas.openxmlformats.org/officeDocument/2006/relationships">
  <dimension ref="A1:AB179"/>
  <sheetViews>
    <sheetView topLeftCell="P1" workbookViewId="0">
      <selection activeCell="Y46" sqref="Y46"/>
    </sheetView>
  </sheetViews>
  <sheetFormatPr defaultRowHeight="12.75"/>
  <cols>
    <col min="1" max="1" width="9.140625" style="73"/>
    <col min="2" max="2" width="11.7109375" style="110" hidden="1" customWidth="1"/>
    <col min="3" max="3" width="27.42578125" style="110" hidden="1" customWidth="1"/>
    <col min="4" max="4" width="15" style="110" hidden="1" customWidth="1"/>
    <col min="5" max="5" width="15.5703125" style="110" customWidth="1"/>
    <col min="6" max="7" width="14.5703125" style="110" customWidth="1"/>
    <col min="8" max="8" width="12.85546875" style="110" customWidth="1"/>
    <col min="9" max="11" width="13.5703125" style="73" customWidth="1"/>
    <col min="12" max="12" width="9.140625" style="73"/>
    <col min="13" max="13" width="17.42578125" style="317" customWidth="1"/>
    <col min="14" max="14" width="14.42578125" style="317" customWidth="1"/>
    <col min="15" max="15" width="11.42578125" style="317" customWidth="1"/>
    <col min="16" max="16" width="13" style="317" customWidth="1"/>
    <col min="17" max="17" width="12.140625" style="317" customWidth="1"/>
    <col min="18" max="18" width="14.7109375" style="317" customWidth="1"/>
    <col min="19" max="19" width="9.140625" style="317"/>
    <col min="20" max="20" width="9.140625" style="73"/>
    <col min="21" max="21" width="24.140625" style="73" customWidth="1"/>
    <col min="22" max="22" width="6.5703125" style="73" customWidth="1"/>
    <col min="23" max="23" width="11.7109375" style="73" customWidth="1"/>
    <col min="24" max="24" width="13.140625" style="73" customWidth="1"/>
    <col min="25" max="25" width="14.42578125" style="73" customWidth="1"/>
    <col min="26" max="26" width="9.140625" style="73"/>
    <col min="27" max="27" width="12.85546875" style="73" customWidth="1"/>
    <col min="28" max="16384" width="9.140625" style="73"/>
  </cols>
  <sheetData>
    <row r="1" spans="1:19">
      <c r="A1" s="82" t="s">
        <v>152</v>
      </c>
    </row>
    <row r="2" spans="1:19">
      <c r="E2" s="322"/>
    </row>
    <row r="3" spans="1:19">
      <c r="A3" s="120" t="s">
        <v>214</v>
      </c>
      <c r="C3" s="378"/>
      <c r="E3" s="322"/>
    </row>
    <row r="4" spans="1:19">
      <c r="C4" s="378"/>
      <c r="D4" s="514"/>
      <c r="E4" s="322"/>
    </row>
    <row r="5" spans="1:19" ht="13.5" thickBot="1">
      <c r="A5" s="764" t="s">
        <v>177</v>
      </c>
      <c r="B5" s="764"/>
      <c r="C5" s="83"/>
      <c r="D5" s="84"/>
      <c r="E5" s="85"/>
      <c r="F5" s="507"/>
      <c r="G5" s="507"/>
      <c r="H5" s="508"/>
      <c r="I5" s="86"/>
      <c r="J5" s="86"/>
      <c r="K5" s="86"/>
      <c r="M5" s="765" t="s">
        <v>178</v>
      </c>
      <c r="N5" s="766"/>
      <c r="O5" s="109"/>
      <c r="P5" s="88"/>
    </row>
    <row r="6" spans="1:19" ht="13.5" customHeight="1" thickBot="1">
      <c r="A6" s="516" t="s">
        <v>32</v>
      </c>
      <c r="B6" s="90" t="s">
        <v>8</v>
      </c>
      <c r="C6" s="90" t="s">
        <v>15</v>
      </c>
      <c r="D6" s="91" t="s">
        <v>14</v>
      </c>
      <c r="E6" s="517" t="s">
        <v>206</v>
      </c>
      <c r="F6" s="517" t="s">
        <v>205</v>
      </c>
      <c r="G6" s="517" t="s">
        <v>215</v>
      </c>
      <c r="H6" s="517" t="s">
        <v>216</v>
      </c>
      <c r="I6" s="517" t="s">
        <v>217</v>
      </c>
      <c r="J6" s="522" t="s">
        <v>63</v>
      </c>
      <c r="K6" s="520"/>
      <c r="M6" s="395" t="s">
        <v>181</v>
      </c>
      <c r="N6" s="519" t="s">
        <v>206</v>
      </c>
      <c r="O6" s="517" t="s">
        <v>205</v>
      </c>
      <c r="P6" s="517" t="s">
        <v>215</v>
      </c>
      <c r="Q6" s="517" t="s">
        <v>216</v>
      </c>
      <c r="R6" s="518" t="s">
        <v>217</v>
      </c>
      <c r="S6" s="524" t="s">
        <v>63</v>
      </c>
    </row>
    <row r="7" spans="1:19">
      <c r="A7" s="429">
        <v>38077</v>
      </c>
      <c r="B7" s="415">
        <f t="shared" ref="B7:B26" si="0">MONTH(MONTH(A7)&amp;0)</f>
        <v>1</v>
      </c>
      <c r="C7" s="416" t="str">
        <f t="shared" ref="C7:C26" si="1">IF(B7=4,"dec",IF(B7=1,"Mar", IF(B7=2,"June",IF(B7=3,"Sep",""))))&amp;YEAR(A7)</f>
        <v>Mar2004</v>
      </c>
      <c r="D7" s="416">
        <f t="shared" ref="D7:D26" si="2">DATEVALUE(C7)</f>
        <v>38047</v>
      </c>
      <c r="E7" s="417">
        <v>8239</v>
      </c>
      <c r="F7" s="417">
        <v>18479</v>
      </c>
      <c r="G7" s="417">
        <v>16018</v>
      </c>
      <c r="H7" s="417">
        <v>107</v>
      </c>
      <c r="I7" s="521">
        <f>SUM(G7:H7)</f>
        <v>16125</v>
      </c>
      <c r="J7" s="523">
        <f>SUM(E7:H7)</f>
        <v>42843</v>
      </c>
      <c r="K7" s="521"/>
      <c r="M7" s="525">
        <v>38077</v>
      </c>
      <c r="N7" s="150">
        <f t="shared" ref="N7:N38" si="3">IF(VLOOKUP(M7,$A$6:$J$179,5,FALSE)=0,NA(),VLOOKUP(M7,$A$6:$J$179,5,FALSE))</f>
        <v>8239</v>
      </c>
      <c r="O7" s="109">
        <f t="shared" ref="O7:O38" si="4">IF(VLOOKUP(M7,$A$6:$J$179,6,FALSE)=0,NA(),VLOOKUP(M7,$A$6:$J$179,6,FALSE))</f>
        <v>18479</v>
      </c>
      <c r="P7" s="109">
        <f t="shared" ref="P7:P38" si="5">IF(VLOOKUP(M7,$A$6:$J$179,7,FALSE)=0,NA(),VLOOKUP(M7,$A$6:$J$179,7,FALSE))</f>
        <v>16018</v>
      </c>
      <c r="Q7" s="378">
        <f t="shared" ref="Q7:Q38" si="6">IF(VLOOKUP(M7,$A$6:$J$179,8,FALSE)=0,NA(),VLOOKUP(M7,$A$6:$J$179,8,FALSE))</f>
        <v>107</v>
      </c>
      <c r="R7" s="526">
        <f t="shared" ref="R7:R38" si="7">IF(VLOOKUP(M7,$A$6:$J$179,9,FALSE)=0,NA(),VLOOKUP(M7,$A$6:$J$179,9,FALSE))</f>
        <v>16125</v>
      </c>
      <c r="S7" s="509">
        <f t="shared" ref="S7:S38" si="8">IF(VLOOKUP(M7,$A$6:$J$179,10,FALSE)=0,NA(),VLOOKUP(M7,$A$6:$J$179,10,FALSE))</f>
        <v>42843</v>
      </c>
    </row>
    <row r="8" spans="1:19">
      <c r="A8" s="428">
        <v>38107</v>
      </c>
      <c r="B8" s="415">
        <f t="shared" si="0"/>
        <v>2</v>
      </c>
      <c r="C8" s="416" t="str">
        <f t="shared" si="1"/>
        <v>June2004</v>
      </c>
      <c r="D8" s="416">
        <f t="shared" si="2"/>
        <v>38139</v>
      </c>
      <c r="E8" s="417">
        <v>7807</v>
      </c>
      <c r="F8" s="417">
        <v>18023</v>
      </c>
      <c r="G8" s="417">
        <v>15870</v>
      </c>
      <c r="H8" s="417">
        <v>99</v>
      </c>
      <c r="I8" s="521">
        <f t="shared" ref="I8:I71" si="9">SUM(G8:H8)</f>
        <v>15969</v>
      </c>
      <c r="J8" s="523">
        <f t="shared" ref="J8:J71" si="10">SUM(E8:H8)</f>
        <v>41799</v>
      </c>
      <c r="K8" s="521"/>
      <c r="M8" s="525">
        <v>38168</v>
      </c>
      <c r="N8" s="150">
        <f t="shared" si="3"/>
        <v>7444</v>
      </c>
      <c r="O8" s="109">
        <f t="shared" si="4"/>
        <v>17700</v>
      </c>
      <c r="P8" s="109">
        <f t="shared" si="5"/>
        <v>15343</v>
      </c>
      <c r="Q8" s="378">
        <f t="shared" si="6"/>
        <v>104</v>
      </c>
      <c r="R8" s="526">
        <f t="shared" si="7"/>
        <v>15447</v>
      </c>
      <c r="S8" s="509">
        <f t="shared" si="8"/>
        <v>40591</v>
      </c>
    </row>
    <row r="9" spans="1:19">
      <c r="A9" s="429">
        <v>38138</v>
      </c>
      <c r="B9" s="415">
        <f t="shared" si="0"/>
        <v>2</v>
      </c>
      <c r="C9" s="416" t="str">
        <f t="shared" si="1"/>
        <v>June2004</v>
      </c>
      <c r="D9" s="416">
        <f t="shared" si="2"/>
        <v>38139</v>
      </c>
      <c r="E9" s="417">
        <v>7696</v>
      </c>
      <c r="F9" s="417">
        <v>18240</v>
      </c>
      <c r="G9" s="417">
        <v>15797</v>
      </c>
      <c r="H9" s="417">
        <v>102</v>
      </c>
      <c r="I9" s="521">
        <f t="shared" si="9"/>
        <v>15899</v>
      </c>
      <c r="J9" s="523">
        <f t="shared" si="10"/>
        <v>41835</v>
      </c>
      <c r="K9" s="521"/>
      <c r="M9" s="525">
        <v>38260</v>
      </c>
      <c r="N9" s="150">
        <f t="shared" si="3"/>
        <v>6709</v>
      </c>
      <c r="O9" s="109">
        <f t="shared" si="4"/>
        <v>15136</v>
      </c>
      <c r="P9" s="109">
        <f t="shared" si="5"/>
        <v>13936</v>
      </c>
      <c r="Q9" s="378">
        <f t="shared" si="6"/>
        <v>83</v>
      </c>
      <c r="R9" s="526">
        <f t="shared" si="7"/>
        <v>14019</v>
      </c>
      <c r="S9" s="509">
        <f t="shared" si="8"/>
        <v>35864</v>
      </c>
    </row>
    <row r="10" spans="1:19">
      <c r="A10" s="428">
        <v>38168</v>
      </c>
      <c r="B10" s="415">
        <f t="shared" si="0"/>
        <v>2</v>
      </c>
      <c r="C10" s="416" t="str">
        <f t="shared" si="1"/>
        <v>June2004</v>
      </c>
      <c r="D10" s="416">
        <f t="shared" si="2"/>
        <v>38139</v>
      </c>
      <c r="E10" s="417">
        <v>7444</v>
      </c>
      <c r="F10" s="417">
        <v>17700</v>
      </c>
      <c r="G10" s="417">
        <v>15343</v>
      </c>
      <c r="H10" s="417">
        <v>104</v>
      </c>
      <c r="I10" s="521">
        <f t="shared" si="9"/>
        <v>15447</v>
      </c>
      <c r="J10" s="523">
        <f t="shared" si="10"/>
        <v>40591</v>
      </c>
      <c r="K10" s="521"/>
      <c r="M10" s="525">
        <v>38352</v>
      </c>
      <c r="N10" s="150">
        <f t="shared" si="3"/>
        <v>7301</v>
      </c>
      <c r="O10" s="109">
        <f t="shared" si="4"/>
        <v>16206</v>
      </c>
      <c r="P10" s="109">
        <f t="shared" si="5"/>
        <v>14622</v>
      </c>
      <c r="Q10" s="378">
        <f t="shared" si="6"/>
        <v>69</v>
      </c>
      <c r="R10" s="526">
        <f t="shared" si="7"/>
        <v>14691</v>
      </c>
      <c r="S10" s="509">
        <f t="shared" si="8"/>
        <v>38198</v>
      </c>
    </row>
    <row r="11" spans="1:19">
      <c r="A11" s="429">
        <v>38199</v>
      </c>
      <c r="B11" s="415">
        <f t="shared" si="0"/>
        <v>3</v>
      </c>
      <c r="C11" s="416" t="str">
        <f t="shared" si="1"/>
        <v>Sep2004</v>
      </c>
      <c r="D11" s="416">
        <f t="shared" si="2"/>
        <v>38231</v>
      </c>
      <c r="E11" s="417">
        <v>7297</v>
      </c>
      <c r="F11" s="417">
        <v>17352</v>
      </c>
      <c r="G11" s="417">
        <v>15033</v>
      </c>
      <c r="H11" s="417">
        <v>97</v>
      </c>
      <c r="I11" s="521">
        <f t="shared" si="9"/>
        <v>15130</v>
      </c>
      <c r="J11" s="523">
        <f t="shared" si="10"/>
        <v>39779</v>
      </c>
      <c r="K11" s="521"/>
      <c r="M11" s="525">
        <v>38442</v>
      </c>
      <c r="N11" s="150">
        <f t="shared" si="3"/>
        <v>6934</v>
      </c>
      <c r="O11" s="109">
        <f t="shared" si="4"/>
        <v>15498</v>
      </c>
      <c r="P11" s="109">
        <f t="shared" si="5"/>
        <v>14924</v>
      </c>
      <c r="Q11" s="378">
        <f t="shared" si="6"/>
        <v>79</v>
      </c>
      <c r="R11" s="526">
        <f t="shared" si="7"/>
        <v>15003</v>
      </c>
      <c r="S11" s="509">
        <f t="shared" si="8"/>
        <v>37435</v>
      </c>
    </row>
    <row r="12" spans="1:19">
      <c r="A12" s="428">
        <v>38230</v>
      </c>
      <c r="B12" s="415">
        <f t="shared" si="0"/>
        <v>3</v>
      </c>
      <c r="C12" s="416" t="str">
        <f t="shared" si="1"/>
        <v>Sep2004</v>
      </c>
      <c r="D12" s="416">
        <f t="shared" si="2"/>
        <v>38231</v>
      </c>
      <c r="E12" s="417">
        <v>7221</v>
      </c>
      <c r="F12" s="417">
        <v>16611</v>
      </c>
      <c r="G12" s="417">
        <v>14634</v>
      </c>
      <c r="H12" s="417">
        <v>90</v>
      </c>
      <c r="I12" s="521">
        <f t="shared" si="9"/>
        <v>14724</v>
      </c>
      <c r="J12" s="523">
        <f t="shared" si="10"/>
        <v>38556</v>
      </c>
      <c r="K12" s="521"/>
      <c r="M12" s="525">
        <v>38533</v>
      </c>
      <c r="N12" s="150">
        <f t="shared" si="3"/>
        <v>6369</v>
      </c>
      <c r="O12" s="109">
        <f t="shared" si="4"/>
        <v>13984</v>
      </c>
      <c r="P12" s="109">
        <f t="shared" si="5"/>
        <v>13717</v>
      </c>
      <c r="Q12" s="378">
        <f t="shared" si="6"/>
        <v>93</v>
      </c>
      <c r="R12" s="526">
        <f t="shared" si="7"/>
        <v>13810</v>
      </c>
      <c r="S12" s="509">
        <f t="shared" si="8"/>
        <v>34163</v>
      </c>
    </row>
    <row r="13" spans="1:19">
      <c r="A13" s="429">
        <v>38260</v>
      </c>
      <c r="B13" s="415">
        <f t="shared" si="0"/>
        <v>3</v>
      </c>
      <c r="C13" s="416" t="str">
        <f t="shared" si="1"/>
        <v>Sep2004</v>
      </c>
      <c r="D13" s="416">
        <f t="shared" si="2"/>
        <v>38231</v>
      </c>
      <c r="E13" s="417">
        <v>6709</v>
      </c>
      <c r="F13" s="417">
        <v>15136</v>
      </c>
      <c r="G13" s="417">
        <v>13936</v>
      </c>
      <c r="H13" s="417">
        <v>83</v>
      </c>
      <c r="I13" s="521">
        <f t="shared" si="9"/>
        <v>14019</v>
      </c>
      <c r="J13" s="523">
        <f t="shared" si="10"/>
        <v>35864</v>
      </c>
      <c r="K13" s="521"/>
      <c r="M13" s="525">
        <v>38625</v>
      </c>
      <c r="N13" s="150">
        <f t="shared" si="3"/>
        <v>5893</v>
      </c>
      <c r="O13" s="109">
        <f t="shared" si="4"/>
        <v>14119</v>
      </c>
      <c r="P13" s="109">
        <f t="shared" si="5"/>
        <v>14006</v>
      </c>
      <c r="Q13" s="378">
        <f t="shared" si="6"/>
        <v>108</v>
      </c>
      <c r="R13" s="526">
        <f t="shared" si="7"/>
        <v>14114</v>
      </c>
      <c r="S13" s="509">
        <f t="shared" si="8"/>
        <v>34126</v>
      </c>
    </row>
    <row r="14" spans="1:19">
      <c r="A14" s="428">
        <v>38291</v>
      </c>
      <c r="B14" s="415">
        <f t="shared" si="0"/>
        <v>4</v>
      </c>
      <c r="C14" s="416" t="str">
        <f t="shared" si="1"/>
        <v>dec2004</v>
      </c>
      <c r="D14" s="416">
        <f t="shared" si="2"/>
        <v>38322</v>
      </c>
      <c r="E14" s="417">
        <v>6570</v>
      </c>
      <c r="F14" s="417">
        <v>15217</v>
      </c>
      <c r="G14" s="417">
        <v>14013</v>
      </c>
      <c r="H14" s="417">
        <v>79</v>
      </c>
      <c r="I14" s="521">
        <f t="shared" si="9"/>
        <v>14092</v>
      </c>
      <c r="J14" s="523">
        <f t="shared" si="10"/>
        <v>35879</v>
      </c>
      <c r="K14" s="521"/>
      <c r="M14" s="525">
        <v>38717</v>
      </c>
      <c r="N14" s="150">
        <f t="shared" si="3"/>
        <v>6804</v>
      </c>
      <c r="O14" s="109">
        <f t="shared" si="4"/>
        <v>15428</v>
      </c>
      <c r="P14" s="109">
        <f t="shared" si="5"/>
        <v>14843</v>
      </c>
      <c r="Q14" s="378">
        <f t="shared" si="6"/>
        <v>112</v>
      </c>
      <c r="R14" s="526">
        <f t="shared" si="7"/>
        <v>14955</v>
      </c>
      <c r="S14" s="509">
        <f t="shared" si="8"/>
        <v>37187</v>
      </c>
    </row>
    <row r="15" spans="1:19">
      <c r="A15" s="429">
        <v>38321</v>
      </c>
      <c r="B15" s="415">
        <f t="shared" si="0"/>
        <v>4</v>
      </c>
      <c r="C15" s="416" t="str">
        <f t="shared" si="1"/>
        <v>dec2004</v>
      </c>
      <c r="D15" s="416">
        <f t="shared" si="2"/>
        <v>38322</v>
      </c>
      <c r="E15" s="417">
        <v>6674</v>
      </c>
      <c r="F15" s="417">
        <v>15169</v>
      </c>
      <c r="G15" s="417">
        <v>14128</v>
      </c>
      <c r="H15" s="417">
        <v>74</v>
      </c>
      <c r="I15" s="521">
        <f t="shared" si="9"/>
        <v>14202</v>
      </c>
      <c r="J15" s="523">
        <f t="shared" si="10"/>
        <v>36045</v>
      </c>
      <c r="K15" s="521"/>
      <c r="M15" s="525">
        <v>38807</v>
      </c>
      <c r="N15" s="150">
        <f t="shared" si="3"/>
        <v>7014</v>
      </c>
      <c r="O15" s="109">
        <f t="shared" si="4"/>
        <v>16120</v>
      </c>
      <c r="P15" s="109">
        <f t="shared" si="5"/>
        <v>15799</v>
      </c>
      <c r="Q15" s="378">
        <f t="shared" si="6"/>
        <v>112</v>
      </c>
      <c r="R15" s="526">
        <f t="shared" si="7"/>
        <v>15911</v>
      </c>
      <c r="S15" s="509">
        <f t="shared" si="8"/>
        <v>39045</v>
      </c>
    </row>
    <row r="16" spans="1:19">
      <c r="A16" s="428">
        <v>38352</v>
      </c>
      <c r="B16" s="415">
        <f t="shared" si="0"/>
        <v>4</v>
      </c>
      <c r="C16" s="416" t="str">
        <f t="shared" si="1"/>
        <v>dec2004</v>
      </c>
      <c r="D16" s="416">
        <f t="shared" si="2"/>
        <v>38322</v>
      </c>
      <c r="E16" s="417">
        <v>7301</v>
      </c>
      <c r="F16" s="417">
        <v>16206</v>
      </c>
      <c r="G16" s="417">
        <v>14622</v>
      </c>
      <c r="H16" s="417">
        <v>69</v>
      </c>
      <c r="I16" s="521">
        <f t="shared" si="9"/>
        <v>14691</v>
      </c>
      <c r="J16" s="523">
        <f t="shared" si="10"/>
        <v>38198</v>
      </c>
      <c r="K16" s="521"/>
      <c r="M16" s="525">
        <v>38898</v>
      </c>
      <c r="N16" s="150">
        <f t="shared" si="3"/>
        <v>6755</v>
      </c>
      <c r="O16" s="109">
        <f t="shared" si="4"/>
        <v>14760</v>
      </c>
      <c r="P16" s="109">
        <f t="shared" si="5"/>
        <v>14934</v>
      </c>
      <c r="Q16" s="378">
        <f t="shared" si="6"/>
        <v>111</v>
      </c>
      <c r="R16" s="526">
        <f t="shared" si="7"/>
        <v>15045</v>
      </c>
      <c r="S16" s="509">
        <f t="shared" si="8"/>
        <v>36560</v>
      </c>
    </row>
    <row r="17" spans="1:28">
      <c r="A17" s="429">
        <v>38383</v>
      </c>
      <c r="B17" s="415">
        <f t="shared" si="0"/>
        <v>1</v>
      </c>
      <c r="C17" s="416" t="str">
        <f t="shared" si="1"/>
        <v>Mar2005</v>
      </c>
      <c r="D17" s="416">
        <f t="shared" si="2"/>
        <v>38412</v>
      </c>
      <c r="E17" s="417">
        <v>7493</v>
      </c>
      <c r="F17" s="417">
        <v>17016</v>
      </c>
      <c r="G17" s="417">
        <v>15601</v>
      </c>
      <c r="H17" s="417">
        <v>75</v>
      </c>
      <c r="I17" s="521">
        <f t="shared" si="9"/>
        <v>15676</v>
      </c>
      <c r="J17" s="523">
        <f t="shared" si="10"/>
        <v>40185</v>
      </c>
      <c r="K17" s="521"/>
      <c r="M17" s="525">
        <v>38990</v>
      </c>
      <c r="N17" s="150">
        <f t="shared" si="3"/>
        <v>6618</v>
      </c>
      <c r="O17" s="109">
        <f t="shared" si="4"/>
        <v>14205</v>
      </c>
      <c r="P17" s="109">
        <f t="shared" si="5"/>
        <v>14584</v>
      </c>
      <c r="Q17" s="378">
        <f t="shared" si="6"/>
        <v>115</v>
      </c>
      <c r="R17" s="526">
        <f t="shared" si="7"/>
        <v>14699</v>
      </c>
      <c r="S17" s="509">
        <f t="shared" si="8"/>
        <v>35522</v>
      </c>
    </row>
    <row r="18" spans="1:28">
      <c r="A18" s="428">
        <v>38411</v>
      </c>
      <c r="B18" s="415">
        <f t="shared" si="0"/>
        <v>1</v>
      </c>
      <c r="C18" s="416" t="str">
        <f t="shared" si="1"/>
        <v>Mar2005</v>
      </c>
      <c r="D18" s="416">
        <f t="shared" si="2"/>
        <v>38412</v>
      </c>
      <c r="E18" s="417">
        <v>7537</v>
      </c>
      <c r="F18" s="417">
        <v>16418</v>
      </c>
      <c r="G18" s="417">
        <v>15292</v>
      </c>
      <c r="H18" s="417">
        <v>74</v>
      </c>
      <c r="I18" s="521">
        <f t="shared" si="9"/>
        <v>15366</v>
      </c>
      <c r="J18" s="523">
        <f t="shared" si="10"/>
        <v>39321</v>
      </c>
      <c r="K18" s="521"/>
      <c r="M18" s="525">
        <v>39082</v>
      </c>
      <c r="N18" s="150">
        <f t="shared" si="3"/>
        <v>7358</v>
      </c>
      <c r="O18" s="109">
        <f t="shared" si="4"/>
        <v>15807</v>
      </c>
      <c r="P18" s="109">
        <f t="shared" si="5"/>
        <v>15552</v>
      </c>
      <c r="Q18" s="378">
        <f t="shared" si="6"/>
        <v>119</v>
      </c>
      <c r="R18" s="526">
        <f t="shared" si="7"/>
        <v>15671</v>
      </c>
      <c r="S18" s="509">
        <f t="shared" si="8"/>
        <v>38836</v>
      </c>
    </row>
    <row r="19" spans="1:28">
      <c r="A19" s="429">
        <v>38442</v>
      </c>
      <c r="B19" s="415">
        <f t="shared" si="0"/>
        <v>1</v>
      </c>
      <c r="C19" s="416" t="str">
        <f t="shared" si="1"/>
        <v>Mar2005</v>
      </c>
      <c r="D19" s="416">
        <f t="shared" si="2"/>
        <v>38412</v>
      </c>
      <c r="E19" s="417">
        <v>6934</v>
      </c>
      <c r="F19" s="417">
        <v>15498</v>
      </c>
      <c r="G19" s="417">
        <v>14924</v>
      </c>
      <c r="H19" s="417">
        <v>79</v>
      </c>
      <c r="I19" s="521">
        <f t="shared" si="9"/>
        <v>15003</v>
      </c>
      <c r="J19" s="523">
        <f t="shared" si="10"/>
        <v>37435</v>
      </c>
      <c r="K19" s="521"/>
      <c r="M19" s="525">
        <v>39172</v>
      </c>
      <c r="N19" s="150">
        <f t="shared" si="3"/>
        <v>6966</v>
      </c>
      <c r="O19" s="109">
        <f t="shared" si="4"/>
        <v>16156</v>
      </c>
      <c r="P19" s="109">
        <f t="shared" si="5"/>
        <v>16825</v>
      </c>
      <c r="Q19" s="378">
        <f t="shared" si="6"/>
        <v>123</v>
      </c>
      <c r="R19" s="526">
        <f t="shared" si="7"/>
        <v>16948</v>
      </c>
      <c r="S19" s="509">
        <f t="shared" si="8"/>
        <v>40070</v>
      </c>
    </row>
    <row r="20" spans="1:28">
      <c r="A20" s="428">
        <v>38472</v>
      </c>
      <c r="B20" s="415">
        <f t="shared" si="0"/>
        <v>2</v>
      </c>
      <c r="C20" s="416" t="str">
        <f t="shared" si="1"/>
        <v>June2005</v>
      </c>
      <c r="D20" s="416">
        <f t="shared" si="2"/>
        <v>38504</v>
      </c>
      <c r="E20" s="417">
        <v>6460</v>
      </c>
      <c r="F20" s="417">
        <v>14715</v>
      </c>
      <c r="G20" s="417">
        <v>14329</v>
      </c>
      <c r="H20" s="417">
        <v>84</v>
      </c>
      <c r="I20" s="521">
        <f t="shared" si="9"/>
        <v>14413</v>
      </c>
      <c r="J20" s="523">
        <f t="shared" si="10"/>
        <v>35588</v>
      </c>
      <c r="K20" s="521"/>
      <c r="M20" s="525">
        <v>39263</v>
      </c>
      <c r="N20" s="150">
        <f t="shared" si="3"/>
        <v>7077</v>
      </c>
      <c r="O20" s="109">
        <f t="shared" si="4"/>
        <v>16493</v>
      </c>
      <c r="P20" s="109">
        <f t="shared" si="5"/>
        <v>16669</v>
      </c>
      <c r="Q20" s="378">
        <f t="shared" si="6"/>
        <v>124</v>
      </c>
      <c r="R20" s="526">
        <f t="shared" si="7"/>
        <v>16793</v>
      </c>
      <c r="S20" s="509">
        <f t="shared" si="8"/>
        <v>40363</v>
      </c>
    </row>
    <row r="21" spans="1:28">
      <c r="A21" s="429">
        <v>38503</v>
      </c>
      <c r="B21" s="415">
        <f t="shared" si="0"/>
        <v>2</v>
      </c>
      <c r="C21" s="416" t="str">
        <f t="shared" si="1"/>
        <v>June2005</v>
      </c>
      <c r="D21" s="416">
        <f t="shared" si="2"/>
        <v>38504</v>
      </c>
      <c r="E21" s="417">
        <v>6416</v>
      </c>
      <c r="F21" s="417">
        <v>14520</v>
      </c>
      <c r="G21" s="417">
        <v>13934</v>
      </c>
      <c r="H21" s="417">
        <v>102</v>
      </c>
      <c r="I21" s="521">
        <f t="shared" si="9"/>
        <v>14036</v>
      </c>
      <c r="J21" s="523">
        <f t="shared" si="10"/>
        <v>34972</v>
      </c>
      <c r="K21" s="521"/>
      <c r="M21" s="525">
        <v>39355</v>
      </c>
      <c r="N21" s="150">
        <f t="shared" si="3"/>
        <v>6687</v>
      </c>
      <c r="O21" s="109">
        <f t="shared" si="4"/>
        <v>16340</v>
      </c>
      <c r="P21" s="109">
        <f t="shared" si="5"/>
        <v>16659</v>
      </c>
      <c r="Q21" s="378">
        <f t="shared" si="6"/>
        <v>104</v>
      </c>
      <c r="R21" s="526">
        <f t="shared" si="7"/>
        <v>16763</v>
      </c>
      <c r="S21" s="509">
        <f t="shared" si="8"/>
        <v>39790</v>
      </c>
    </row>
    <row r="22" spans="1:28">
      <c r="A22" s="428">
        <v>38533</v>
      </c>
      <c r="B22" s="415">
        <f t="shared" si="0"/>
        <v>2</v>
      </c>
      <c r="C22" s="416" t="str">
        <f t="shared" si="1"/>
        <v>June2005</v>
      </c>
      <c r="D22" s="416">
        <f t="shared" si="2"/>
        <v>38504</v>
      </c>
      <c r="E22" s="417">
        <v>6369</v>
      </c>
      <c r="F22" s="417">
        <v>13984</v>
      </c>
      <c r="G22" s="417">
        <v>13717</v>
      </c>
      <c r="H22" s="417">
        <v>93</v>
      </c>
      <c r="I22" s="521">
        <f t="shared" si="9"/>
        <v>13810</v>
      </c>
      <c r="J22" s="523">
        <f t="shared" si="10"/>
        <v>34163</v>
      </c>
      <c r="K22" s="521"/>
      <c r="M22" s="525">
        <v>39447</v>
      </c>
      <c r="N22" s="150">
        <f t="shared" si="3"/>
        <v>6860</v>
      </c>
      <c r="O22" s="109">
        <f t="shared" si="4"/>
        <v>18200</v>
      </c>
      <c r="P22" s="109">
        <f t="shared" si="5"/>
        <v>18096</v>
      </c>
      <c r="Q22" s="378">
        <f t="shared" si="6"/>
        <v>106</v>
      </c>
      <c r="R22" s="526">
        <f t="shared" si="7"/>
        <v>18202</v>
      </c>
      <c r="S22" s="509">
        <f t="shared" si="8"/>
        <v>43262</v>
      </c>
    </row>
    <row r="23" spans="1:28">
      <c r="A23" s="429">
        <v>38564</v>
      </c>
      <c r="B23" s="415">
        <f t="shared" si="0"/>
        <v>3</v>
      </c>
      <c r="C23" s="416" t="str">
        <f t="shared" si="1"/>
        <v>Sep2005</v>
      </c>
      <c r="D23" s="416">
        <f t="shared" si="2"/>
        <v>38596</v>
      </c>
      <c r="E23" s="417">
        <v>6226</v>
      </c>
      <c r="F23" s="417">
        <v>14345</v>
      </c>
      <c r="G23" s="417">
        <v>13712</v>
      </c>
      <c r="H23" s="417">
        <v>94</v>
      </c>
      <c r="I23" s="521">
        <f t="shared" si="9"/>
        <v>13806</v>
      </c>
      <c r="J23" s="523">
        <f t="shared" si="10"/>
        <v>34377</v>
      </c>
      <c r="K23" s="521"/>
      <c r="M23" s="525">
        <v>39538</v>
      </c>
      <c r="N23" s="150">
        <f t="shared" si="3"/>
        <v>7365</v>
      </c>
      <c r="O23" s="109">
        <f t="shared" si="4"/>
        <v>18728</v>
      </c>
      <c r="P23" s="109">
        <f t="shared" si="5"/>
        <v>18845</v>
      </c>
      <c r="Q23" s="378">
        <f t="shared" si="6"/>
        <v>132</v>
      </c>
      <c r="R23" s="526">
        <f t="shared" si="7"/>
        <v>18977</v>
      </c>
      <c r="S23" s="509">
        <f t="shared" si="8"/>
        <v>45070</v>
      </c>
      <c r="U23" s="142"/>
      <c r="V23" s="142"/>
    </row>
    <row r="24" spans="1:28">
      <c r="A24" s="428">
        <v>38595</v>
      </c>
      <c r="B24" s="415">
        <f t="shared" si="0"/>
        <v>3</v>
      </c>
      <c r="C24" s="416" t="str">
        <f t="shared" si="1"/>
        <v>Sep2005</v>
      </c>
      <c r="D24" s="416">
        <f t="shared" si="2"/>
        <v>38596</v>
      </c>
      <c r="E24" s="417">
        <v>6088</v>
      </c>
      <c r="F24" s="417">
        <v>14282</v>
      </c>
      <c r="G24" s="417">
        <v>14106</v>
      </c>
      <c r="H24" s="417">
        <v>105</v>
      </c>
      <c r="I24" s="521">
        <f t="shared" si="9"/>
        <v>14211</v>
      </c>
      <c r="J24" s="523">
        <f t="shared" si="10"/>
        <v>34581</v>
      </c>
      <c r="K24" s="521"/>
      <c r="M24" s="525">
        <v>39629</v>
      </c>
      <c r="N24" s="150">
        <f t="shared" si="3"/>
        <v>6751</v>
      </c>
      <c r="O24" s="109">
        <f t="shared" si="4"/>
        <v>17455</v>
      </c>
      <c r="P24" s="109">
        <f t="shared" si="5"/>
        <v>17651</v>
      </c>
      <c r="Q24" s="378">
        <f t="shared" si="6"/>
        <v>132</v>
      </c>
      <c r="R24" s="526">
        <f t="shared" si="7"/>
        <v>17783</v>
      </c>
      <c r="S24" s="509">
        <f t="shared" si="8"/>
        <v>41989</v>
      </c>
      <c r="U24" s="120"/>
      <c r="W24" s="528"/>
      <c r="X24" s="528"/>
      <c r="Y24" s="528"/>
      <c r="Z24" s="528"/>
      <c r="AA24" s="120"/>
      <c r="AB24" s="120"/>
    </row>
    <row r="25" spans="1:28">
      <c r="A25" s="429">
        <v>38625</v>
      </c>
      <c r="B25" s="415">
        <f t="shared" si="0"/>
        <v>3</v>
      </c>
      <c r="C25" s="416" t="str">
        <f t="shared" si="1"/>
        <v>Sep2005</v>
      </c>
      <c r="D25" s="416">
        <f t="shared" si="2"/>
        <v>38596</v>
      </c>
      <c r="E25" s="417">
        <v>5893</v>
      </c>
      <c r="F25" s="417">
        <v>14119</v>
      </c>
      <c r="G25" s="417">
        <v>14006</v>
      </c>
      <c r="H25" s="417">
        <v>108</v>
      </c>
      <c r="I25" s="521">
        <f t="shared" si="9"/>
        <v>14114</v>
      </c>
      <c r="J25" s="523">
        <f t="shared" si="10"/>
        <v>34126</v>
      </c>
      <c r="K25" s="521"/>
      <c r="M25" s="525">
        <v>39721</v>
      </c>
      <c r="N25" s="150">
        <f t="shared" si="3"/>
        <v>6398</v>
      </c>
      <c r="O25" s="109">
        <f t="shared" si="4"/>
        <v>17647</v>
      </c>
      <c r="P25" s="109">
        <f t="shared" si="5"/>
        <v>17237</v>
      </c>
      <c r="Q25" s="378">
        <f t="shared" si="6"/>
        <v>134</v>
      </c>
      <c r="R25" s="526">
        <f t="shared" si="7"/>
        <v>17371</v>
      </c>
      <c r="S25" s="509">
        <f t="shared" si="8"/>
        <v>41416</v>
      </c>
      <c r="U25" s="120"/>
      <c r="W25" s="511"/>
      <c r="X25" s="511"/>
      <c r="Y25" s="511"/>
      <c r="Z25" s="511"/>
      <c r="AA25" s="511"/>
      <c r="AB25" s="511"/>
    </row>
    <row r="26" spans="1:28">
      <c r="A26" s="428">
        <v>38656</v>
      </c>
      <c r="B26" s="415">
        <f t="shared" si="0"/>
        <v>4</v>
      </c>
      <c r="C26" s="416" t="str">
        <f t="shared" si="1"/>
        <v>dec2005</v>
      </c>
      <c r="D26" s="416">
        <f t="shared" si="2"/>
        <v>38687</v>
      </c>
      <c r="E26" s="417">
        <v>5806</v>
      </c>
      <c r="F26" s="417">
        <v>14283</v>
      </c>
      <c r="G26" s="417">
        <v>14318</v>
      </c>
      <c r="H26" s="417">
        <v>115</v>
      </c>
      <c r="I26" s="521">
        <f t="shared" si="9"/>
        <v>14433</v>
      </c>
      <c r="J26" s="523">
        <f t="shared" si="10"/>
        <v>34522</v>
      </c>
      <c r="K26" s="521"/>
      <c r="M26" s="525">
        <v>39813</v>
      </c>
      <c r="N26" s="150">
        <f t="shared" si="3"/>
        <v>6736</v>
      </c>
      <c r="O26" s="109">
        <f t="shared" si="4"/>
        <v>19879</v>
      </c>
      <c r="P26" s="109">
        <f t="shared" si="5"/>
        <v>18490</v>
      </c>
      <c r="Q26" s="378">
        <f t="shared" si="6"/>
        <v>133</v>
      </c>
      <c r="R26" s="526">
        <f t="shared" si="7"/>
        <v>18623</v>
      </c>
      <c r="S26" s="509">
        <f t="shared" si="8"/>
        <v>45238</v>
      </c>
      <c r="U26" s="120"/>
      <c r="W26" s="512"/>
      <c r="X26" s="512"/>
      <c r="Y26" s="512"/>
      <c r="Z26" s="512"/>
      <c r="AA26" s="512"/>
      <c r="AB26" s="512"/>
    </row>
    <row r="27" spans="1:28">
      <c r="A27" s="429">
        <v>38686</v>
      </c>
      <c r="B27" s="415">
        <f t="shared" ref="B27:B90" si="11">MONTH(MONTH(A27)&amp;0)</f>
        <v>4</v>
      </c>
      <c r="C27" s="416" t="str">
        <f t="shared" ref="C27:C90" si="12">IF(B27=4,"dec",IF(B27=1,"Mar", IF(B27=2,"June",IF(B27=3,"Sep",""))))&amp;YEAR(A27)</f>
        <v>dec2005</v>
      </c>
      <c r="D27" s="416">
        <f t="shared" ref="D27:D90" si="13">DATEVALUE(C27)</f>
        <v>38687</v>
      </c>
      <c r="E27" s="417">
        <v>5901</v>
      </c>
      <c r="F27" s="417">
        <v>14165</v>
      </c>
      <c r="G27" s="417">
        <v>14287</v>
      </c>
      <c r="H27" s="417">
        <v>116</v>
      </c>
      <c r="I27" s="521">
        <f t="shared" si="9"/>
        <v>14403</v>
      </c>
      <c r="J27" s="523">
        <f t="shared" si="10"/>
        <v>34469</v>
      </c>
      <c r="K27" s="521"/>
      <c r="M27" s="525">
        <v>39903</v>
      </c>
      <c r="N27" s="150">
        <f t="shared" si="3"/>
        <v>7345</v>
      </c>
      <c r="O27" s="109">
        <f t="shared" si="4"/>
        <v>20987</v>
      </c>
      <c r="P27" s="109">
        <f t="shared" si="5"/>
        <v>20134</v>
      </c>
      <c r="Q27" s="378">
        <f t="shared" si="6"/>
        <v>133</v>
      </c>
      <c r="R27" s="526">
        <f t="shared" si="7"/>
        <v>20267</v>
      </c>
      <c r="S27" s="509">
        <f t="shared" si="8"/>
        <v>48599</v>
      </c>
    </row>
    <row r="28" spans="1:28">
      <c r="A28" s="428">
        <v>38717</v>
      </c>
      <c r="B28" s="415">
        <f t="shared" si="11"/>
        <v>4</v>
      </c>
      <c r="C28" s="416" t="str">
        <f t="shared" si="12"/>
        <v>dec2005</v>
      </c>
      <c r="D28" s="416">
        <f t="shared" si="13"/>
        <v>38687</v>
      </c>
      <c r="E28" s="417">
        <v>6804</v>
      </c>
      <c r="F28" s="417">
        <v>15428</v>
      </c>
      <c r="G28" s="417">
        <v>14843</v>
      </c>
      <c r="H28" s="417">
        <v>112</v>
      </c>
      <c r="I28" s="521">
        <f t="shared" si="9"/>
        <v>14955</v>
      </c>
      <c r="J28" s="523">
        <f t="shared" si="10"/>
        <v>37187</v>
      </c>
      <c r="K28" s="521"/>
      <c r="M28" s="525">
        <v>39994</v>
      </c>
      <c r="N28" s="150">
        <f t="shared" si="3"/>
        <v>6467</v>
      </c>
      <c r="O28" s="109">
        <f t="shared" si="4"/>
        <v>19706</v>
      </c>
      <c r="P28" s="109">
        <f t="shared" si="5"/>
        <v>19134</v>
      </c>
      <c r="Q28" s="378">
        <f t="shared" si="6"/>
        <v>136</v>
      </c>
      <c r="R28" s="526">
        <f t="shared" si="7"/>
        <v>19270</v>
      </c>
      <c r="S28" s="509">
        <f t="shared" si="8"/>
        <v>45443</v>
      </c>
    </row>
    <row r="29" spans="1:28">
      <c r="A29" s="429">
        <v>38748</v>
      </c>
      <c r="B29" s="415">
        <f t="shared" si="11"/>
        <v>1</v>
      </c>
      <c r="C29" s="416" t="str">
        <f t="shared" si="12"/>
        <v>Mar2006</v>
      </c>
      <c r="D29" s="416">
        <f t="shared" si="13"/>
        <v>38777</v>
      </c>
      <c r="E29" s="417">
        <v>6626</v>
      </c>
      <c r="F29" s="417">
        <v>16187</v>
      </c>
      <c r="G29" s="417">
        <v>15917</v>
      </c>
      <c r="H29" s="417">
        <v>118</v>
      </c>
      <c r="I29" s="521">
        <f t="shared" si="9"/>
        <v>16035</v>
      </c>
      <c r="J29" s="523">
        <f t="shared" si="10"/>
        <v>38848</v>
      </c>
      <c r="K29" s="521"/>
      <c r="M29" s="525">
        <v>40086</v>
      </c>
      <c r="N29" s="150">
        <f t="shared" si="3"/>
        <v>6199</v>
      </c>
      <c r="O29" s="109">
        <f t="shared" si="4"/>
        <v>19084</v>
      </c>
      <c r="P29" s="109">
        <f t="shared" si="5"/>
        <v>18915</v>
      </c>
      <c r="Q29" s="378">
        <f t="shared" si="6"/>
        <v>145</v>
      </c>
      <c r="R29" s="526">
        <f t="shared" si="7"/>
        <v>19060</v>
      </c>
      <c r="S29" s="509">
        <f t="shared" si="8"/>
        <v>44343</v>
      </c>
    </row>
    <row r="30" spans="1:28">
      <c r="A30" s="428">
        <v>38776</v>
      </c>
      <c r="B30" s="415">
        <f t="shared" si="11"/>
        <v>1</v>
      </c>
      <c r="C30" s="416" t="str">
        <f t="shared" si="12"/>
        <v>Mar2006</v>
      </c>
      <c r="D30" s="416">
        <f t="shared" si="13"/>
        <v>38777</v>
      </c>
      <c r="E30" s="417">
        <v>6750</v>
      </c>
      <c r="F30" s="417">
        <v>15717</v>
      </c>
      <c r="G30" s="417">
        <v>15765</v>
      </c>
      <c r="H30" s="417">
        <v>117</v>
      </c>
      <c r="I30" s="521">
        <f t="shared" si="9"/>
        <v>15882</v>
      </c>
      <c r="J30" s="523">
        <f t="shared" si="10"/>
        <v>38349</v>
      </c>
      <c r="K30" s="521"/>
      <c r="M30" s="525">
        <v>40178</v>
      </c>
      <c r="N30" s="150">
        <f t="shared" si="3"/>
        <v>6687</v>
      </c>
      <c r="O30" s="109">
        <f t="shared" si="4"/>
        <v>19964</v>
      </c>
      <c r="P30" s="109">
        <f t="shared" si="5"/>
        <v>18886</v>
      </c>
      <c r="Q30" s="378">
        <f t="shared" si="6"/>
        <v>142</v>
      </c>
      <c r="R30" s="526">
        <f t="shared" si="7"/>
        <v>19028</v>
      </c>
      <c r="S30" s="509">
        <f t="shared" si="8"/>
        <v>45679</v>
      </c>
    </row>
    <row r="31" spans="1:28">
      <c r="A31" s="429">
        <v>38807</v>
      </c>
      <c r="B31" s="415">
        <f t="shared" si="11"/>
        <v>1</v>
      </c>
      <c r="C31" s="416" t="str">
        <f t="shared" si="12"/>
        <v>Mar2006</v>
      </c>
      <c r="D31" s="416">
        <f t="shared" si="13"/>
        <v>38777</v>
      </c>
      <c r="E31" s="417">
        <v>7014</v>
      </c>
      <c r="F31" s="417">
        <v>16120</v>
      </c>
      <c r="G31" s="417">
        <v>15799</v>
      </c>
      <c r="H31" s="417">
        <v>112</v>
      </c>
      <c r="I31" s="521">
        <f t="shared" si="9"/>
        <v>15911</v>
      </c>
      <c r="J31" s="523">
        <f t="shared" si="10"/>
        <v>39045</v>
      </c>
      <c r="K31" s="521"/>
      <c r="M31" s="525">
        <v>40268</v>
      </c>
      <c r="N31" s="150">
        <f t="shared" si="3"/>
        <v>5973</v>
      </c>
      <c r="O31" s="109">
        <f t="shared" si="4"/>
        <v>19024</v>
      </c>
      <c r="P31" s="109">
        <f t="shared" si="5"/>
        <v>18755</v>
      </c>
      <c r="Q31" s="378">
        <f t="shared" si="6"/>
        <v>123</v>
      </c>
      <c r="R31" s="526">
        <f t="shared" si="7"/>
        <v>18878</v>
      </c>
      <c r="S31" s="509">
        <f t="shared" si="8"/>
        <v>43875</v>
      </c>
    </row>
    <row r="32" spans="1:28">
      <c r="A32" s="428">
        <v>38837</v>
      </c>
      <c r="B32" s="415">
        <f t="shared" si="11"/>
        <v>2</v>
      </c>
      <c r="C32" s="416" t="str">
        <f t="shared" si="12"/>
        <v>June2006</v>
      </c>
      <c r="D32" s="416">
        <f t="shared" si="13"/>
        <v>38869</v>
      </c>
      <c r="E32" s="417">
        <v>6798</v>
      </c>
      <c r="F32" s="417">
        <v>15857</v>
      </c>
      <c r="G32" s="417">
        <v>15829</v>
      </c>
      <c r="H32" s="417">
        <v>113</v>
      </c>
      <c r="I32" s="521">
        <f t="shared" si="9"/>
        <v>15942</v>
      </c>
      <c r="J32" s="523">
        <f t="shared" si="10"/>
        <v>38597</v>
      </c>
      <c r="K32" s="521"/>
      <c r="M32" s="525">
        <v>40359</v>
      </c>
      <c r="N32" s="150">
        <f t="shared" si="3"/>
        <v>5471</v>
      </c>
      <c r="O32" s="109">
        <f t="shared" si="4"/>
        <v>17861</v>
      </c>
      <c r="P32" s="109">
        <f t="shared" si="5"/>
        <v>17717</v>
      </c>
      <c r="Q32" s="378">
        <f t="shared" si="6"/>
        <v>119</v>
      </c>
      <c r="R32" s="526">
        <f t="shared" si="7"/>
        <v>17836</v>
      </c>
      <c r="S32" s="509">
        <f t="shared" si="8"/>
        <v>41168</v>
      </c>
    </row>
    <row r="33" spans="1:19">
      <c r="A33" s="429">
        <v>38868</v>
      </c>
      <c r="B33" s="415">
        <f t="shared" si="11"/>
        <v>2</v>
      </c>
      <c r="C33" s="416" t="str">
        <f t="shared" si="12"/>
        <v>June2006</v>
      </c>
      <c r="D33" s="416">
        <f t="shared" si="13"/>
        <v>38869</v>
      </c>
      <c r="E33" s="417">
        <v>6740</v>
      </c>
      <c r="F33" s="417">
        <v>15189</v>
      </c>
      <c r="G33" s="417">
        <v>15124</v>
      </c>
      <c r="H33" s="417">
        <v>116</v>
      </c>
      <c r="I33" s="521">
        <f t="shared" si="9"/>
        <v>15240</v>
      </c>
      <c r="J33" s="523">
        <f t="shared" si="10"/>
        <v>37169</v>
      </c>
      <c r="K33" s="521"/>
      <c r="M33" s="525">
        <v>40451</v>
      </c>
      <c r="N33" s="150">
        <f t="shared" si="3"/>
        <v>5247</v>
      </c>
      <c r="O33" s="109">
        <f t="shared" si="4"/>
        <v>17367</v>
      </c>
      <c r="P33" s="109">
        <f t="shared" si="5"/>
        <v>17282</v>
      </c>
      <c r="Q33" s="378">
        <f t="shared" si="6"/>
        <v>112</v>
      </c>
      <c r="R33" s="526">
        <f t="shared" si="7"/>
        <v>17394</v>
      </c>
      <c r="S33" s="509">
        <f t="shared" si="8"/>
        <v>40008</v>
      </c>
    </row>
    <row r="34" spans="1:19">
      <c r="A34" s="428">
        <v>38898</v>
      </c>
      <c r="B34" s="415">
        <f t="shared" si="11"/>
        <v>2</v>
      </c>
      <c r="C34" s="416" t="str">
        <f t="shared" si="12"/>
        <v>June2006</v>
      </c>
      <c r="D34" s="416">
        <f t="shared" si="13"/>
        <v>38869</v>
      </c>
      <c r="E34" s="417">
        <v>6755</v>
      </c>
      <c r="F34" s="417">
        <v>14760</v>
      </c>
      <c r="G34" s="417">
        <v>14934</v>
      </c>
      <c r="H34" s="417">
        <v>111</v>
      </c>
      <c r="I34" s="521">
        <f t="shared" si="9"/>
        <v>15045</v>
      </c>
      <c r="J34" s="523">
        <f t="shared" si="10"/>
        <v>36560</v>
      </c>
      <c r="K34" s="521"/>
      <c r="M34" s="525">
        <v>40543</v>
      </c>
      <c r="N34" s="150">
        <f t="shared" si="3"/>
        <v>5103</v>
      </c>
      <c r="O34" s="109">
        <f t="shared" si="4"/>
        <v>18441</v>
      </c>
      <c r="P34" s="109">
        <f t="shared" si="5"/>
        <v>17974</v>
      </c>
      <c r="Q34" s="378">
        <f t="shared" si="6"/>
        <v>101</v>
      </c>
      <c r="R34" s="526">
        <f t="shared" si="7"/>
        <v>18075</v>
      </c>
      <c r="S34" s="509">
        <f t="shared" si="8"/>
        <v>41619</v>
      </c>
    </row>
    <row r="35" spans="1:19">
      <c r="A35" s="429">
        <v>38929</v>
      </c>
      <c r="B35" s="415">
        <f t="shared" si="11"/>
        <v>3</v>
      </c>
      <c r="C35" s="416" t="str">
        <f t="shared" si="12"/>
        <v>Sep2006</v>
      </c>
      <c r="D35" s="416">
        <f t="shared" si="13"/>
        <v>38961</v>
      </c>
      <c r="E35" s="417">
        <v>6675</v>
      </c>
      <c r="F35" s="417">
        <v>14544</v>
      </c>
      <c r="G35" s="417">
        <v>14811</v>
      </c>
      <c r="H35" s="417">
        <v>112</v>
      </c>
      <c r="I35" s="521">
        <f t="shared" si="9"/>
        <v>14923</v>
      </c>
      <c r="J35" s="523">
        <f t="shared" si="10"/>
        <v>36142</v>
      </c>
      <c r="K35" s="521"/>
      <c r="M35" s="525">
        <v>40633</v>
      </c>
      <c r="N35" s="150">
        <f t="shared" si="3"/>
        <v>5597</v>
      </c>
      <c r="O35" s="109">
        <f t="shared" si="4"/>
        <v>18142</v>
      </c>
      <c r="P35" s="109">
        <f t="shared" si="5"/>
        <v>18277</v>
      </c>
      <c r="Q35" s="378">
        <f t="shared" si="6"/>
        <v>97</v>
      </c>
      <c r="R35" s="526">
        <f t="shared" si="7"/>
        <v>18374</v>
      </c>
      <c r="S35" s="509">
        <f t="shared" si="8"/>
        <v>42113</v>
      </c>
    </row>
    <row r="36" spans="1:19">
      <c r="A36" s="428">
        <v>38960</v>
      </c>
      <c r="B36" s="415">
        <f t="shared" si="11"/>
        <v>3</v>
      </c>
      <c r="C36" s="416" t="str">
        <f t="shared" si="12"/>
        <v>Sep2006</v>
      </c>
      <c r="D36" s="416">
        <f t="shared" si="13"/>
        <v>38961</v>
      </c>
      <c r="E36" s="417">
        <v>6623</v>
      </c>
      <c r="F36" s="417">
        <v>14434</v>
      </c>
      <c r="G36" s="417">
        <v>14699</v>
      </c>
      <c r="H36" s="417">
        <v>115</v>
      </c>
      <c r="I36" s="521">
        <f t="shared" si="9"/>
        <v>14814</v>
      </c>
      <c r="J36" s="523">
        <f t="shared" si="10"/>
        <v>35871</v>
      </c>
      <c r="K36" s="521"/>
      <c r="M36" s="525">
        <v>40724</v>
      </c>
      <c r="N36" s="150">
        <f t="shared" si="3"/>
        <v>5546</v>
      </c>
      <c r="O36" s="109">
        <f t="shared" si="4"/>
        <v>17930</v>
      </c>
      <c r="P36" s="109">
        <f t="shared" si="5"/>
        <v>18107</v>
      </c>
      <c r="Q36" s="378">
        <f t="shared" si="6"/>
        <v>85</v>
      </c>
      <c r="R36" s="526">
        <f t="shared" si="7"/>
        <v>18192</v>
      </c>
      <c r="S36" s="509">
        <f t="shared" si="8"/>
        <v>41668</v>
      </c>
    </row>
    <row r="37" spans="1:19">
      <c r="A37" s="429">
        <v>38990</v>
      </c>
      <c r="B37" s="415">
        <f t="shared" si="11"/>
        <v>3</v>
      </c>
      <c r="C37" s="416" t="str">
        <f t="shared" si="12"/>
        <v>Sep2006</v>
      </c>
      <c r="D37" s="416">
        <f t="shared" si="13"/>
        <v>38961</v>
      </c>
      <c r="E37" s="417">
        <v>6618</v>
      </c>
      <c r="F37" s="417">
        <v>14205</v>
      </c>
      <c r="G37" s="417">
        <v>14584</v>
      </c>
      <c r="H37" s="417">
        <v>115</v>
      </c>
      <c r="I37" s="521">
        <f t="shared" si="9"/>
        <v>14699</v>
      </c>
      <c r="J37" s="523">
        <f t="shared" si="10"/>
        <v>35522</v>
      </c>
      <c r="K37" s="521"/>
      <c r="M37" s="525">
        <v>40816</v>
      </c>
      <c r="N37" s="150">
        <f t="shared" si="3"/>
        <v>4953</v>
      </c>
      <c r="O37" s="109">
        <f t="shared" si="4"/>
        <v>16511</v>
      </c>
      <c r="P37" s="109">
        <f t="shared" si="5"/>
        <v>17970</v>
      </c>
      <c r="Q37" s="378">
        <f t="shared" si="6"/>
        <v>85</v>
      </c>
      <c r="R37" s="526">
        <f t="shared" si="7"/>
        <v>18055</v>
      </c>
      <c r="S37" s="509">
        <f t="shared" si="8"/>
        <v>39519</v>
      </c>
    </row>
    <row r="38" spans="1:19">
      <c r="A38" s="428">
        <v>39021</v>
      </c>
      <c r="B38" s="415">
        <f t="shared" si="11"/>
        <v>4</v>
      </c>
      <c r="C38" s="416" t="str">
        <f t="shared" si="12"/>
        <v>dec2006</v>
      </c>
      <c r="D38" s="416">
        <f t="shared" si="13"/>
        <v>39052</v>
      </c>
      <c r="E38" s="417">
        <v>6572</v>
      </c>
      <c r="F38" s="417">
        <v>14255</v>
      </c>
      <c r="G38" s="417">
        <v>14710</v>
      </c>
      <c r="H38" s="417">
        <v>115</v>
      </c>
      <c r="I38" s="521">
        <f t="shared" si="9"/>
        <v>14825</v>
      </c>
      <c r="J38" s="523">
        <f t="shared" si="10"/>
        <v>35652</v>
      </c>
      <c r="K38" s="521"/>
      <c r="M38" s="525">
        <v>40908</v>
      </c>
      <c r="N38" s="150">
        <f t="shared" si="3"/>
        <v>5092</v>
      </c>
      <c r="O38" s="109">
        <f t="shared" si="4"/>
        <v>16718</v>
      </c>
      <c r="P38" s="109">
        <f t="shared" si="5"/>
        <v>18267</v>
      </c>
      <c r="Q38" s="378">
        <f t="shared" si="6"/>
        <v>88</v>
      </c>
      <c r="R38" s="526">
        <f t="shared" si="7"/>
        <v>18355</v>
      </c>
      <c r="S38" s="509">
        <f t="shared" si="8"/>
        <v>40165</v>
      </c>
    </row>
    <row r="39" spans="1:19">
      <c r="A39" s="429">
        <v>39051</v>
      </c>
      <c r="B39" s="415">
        <f t="shared" si="11"/>
        <v>4</v>
      </c>
      <c r="C39" s="416" t="str">
        <f t="shared" si="12"/>
        <v>dec2006</v>
      </c>
      <c r="D39" s="416">
        <f t="shared" si="13"/>
        <v>39052</v>
      </c>
      <c r="E39" s="417">
        <v>6674</v>
      </c>
      <c r="F39" s="417">
        <v>14245</v>
      </c>
      <c r="G39" s="417">
        <v>15006</v>
      </c>
      <c r="H39" s="417">
        <v>117</v>
      </c>
      <c r="I39" s="521">
        <f t="shared" si="9"/>
        <v>15123</v>
      </c>
      <c r="J39" s="523">
        <f t="shared" si="10"/>
        <v>36042</v>
      </c>
      <c r="K39" s="521"/>
      <c r="M39" s="525">
        <v>40999</v>
      </c>
      <c r="N39" s="150">
        <f t="shared" ref="N39:N57" si="14">IF(VLOOKUP(M39,$A$6:$J$179,5,FALSE)=0,NA(),VLOOKUP(M39,$A$6:$J$179,5,FALSE))</f>
        <v>5264</v>
      </c>
      <c r="O39" s="109">
        <f t="shared" ref="O39:O57" si="15">IF(VLOOKUP(M39,$A$6:$J$179,6,FALSE)=0,NA(),VLOOKUP(M39,$A$6:$J$179,6,FALSE))</f>
        <v>15208</v>
      </c>
      <c r="P39" s="109">
        <f t="shared" ref="P39:P57" si="16">IF(VLOOKUP(M39,$A$6:$J$179,7,FALSE)=0,NA(),VLOOKUP(M39,$A$6:$J$179,7,FALSE))</f>
        <v>18299</v>
      </c>
      <c r="Q39" s="378">
        <f t="shared" ref="Q39:Q58" si="17">IF(VLOOKUP(M39,$A$6:$J$179,8,FALSE)=0,NA(),VLOOKUP(M39,$A$6:$J$179,8,FALSE))</f>
        <v>96</v>
      </c>
      <c r="R39" s="526">
        <f t="shared" ref="R39:R58" si="18">IF(VLOOKUP(M39,$A$6:$J$179,9,FALSE)=0,NA(),VLOOKUP(M39,$A$6:$J$179,9,FALSE))</f>
        <v>18395</v>
      </c>
      <c r="S39" s="509">
        <f t="shared" ref="S39:S58" si="19">IF(VLOOKUP(M39,$A$6:$J$179,10,FALSE)=0,NA(),VLOOKUP(M39,$A$6:$J$179,10,FALSE))</f>
        <v>38867</v>
      </c>
    </row>
    <row r="40" spans="1:19">
      <c r="A40" s="428">
        <v>39082</v>
      </c>
      <c r="B40" s="415">
        <f t="shared" si="11"/>
        <v>4</v>
      </c>
      <c r="C40" s="416" t="str">
        <f t="shared" si="12"/>
        <v>dec2006</v>
      </c>
      <c r="D40" s="416">
        <f t="shared" si="13"/>
        <v>39052</v>
      </c>
      <c r="E40" s="417">
        <v>7358</v>
      </c>
      <c r="F40" s="417">
        <v>15807</v>
      </c>
      <c r="G40" s="417">
        <v>15552</v>
      </c>
      <c r="H40" s="417">
        <v>119</v>
      </c>
      <c r="I40" s="521">
        <f t="shared" si="9"/>
        <v>15671</v>
      </c>
      <c r="J40" s="523">
        <f t="shared" si="10"/>
        <v>38836</v>
      </c>
      <c r="K40" s="521"/>
      <c r="M40" s="525">
        <v>41090</v>
      </c>
      <c r="N40" s="150">
        <f t="shared" si="14"/>
        <v>4577</v>
      </c>
      <c r="O40" s="109">
        <f t="shared" si="15"/>
        <v>14255</v>
      </c>
      <c r="P40" s="109">
        <f t="shared" si="16"/>
        <v>17549</v>
      </c>
      <c r="Q40" s="378">
        <f t="shared" si="17"/>
        <v>87</v>
      </c>
      <c r="R40" s="526">
        <f t="shared" si="18"/>
        <v>17636</v>
      </c>
      <c r="S40" s="509">
        <f t="shared" si="19"/>
        <v>36468</v>
      </c>
    </row>
    <row r="41" spans="1:19">
      <c r="A41" s="429">
        <v>39113</v>
      </c>
      <c r="B41" s="415">
        <f t="shared" si="11"/>
        <v>1</v>
      </c>
      <c r="C41" s="416" t="str">
        <f t="shared" si="12"/>
        <v>Mar2007</v>
      </c>
      <c r="D41" s="416">
        <f t="shared" si="13"/>
        <v>39142</v>
      </c>
      <c r="E41" s="417">
        <v>7499</v>
      </c>
      <c r="F41" s="417">
        <v>16335</v>
      </c>
      <c r="G41" s="417">
        <v>16678</v>
      </c>
      <c r="H41" s="417">
        <v>133</v>
      </c>
      <c r="I41" s="521">
        <f t="shared" si="9"/>
        <v>16811</v>
      </c>
      <c r="J41" s="523">
        <f t="shared" si="10"/>
        <v>40645</v>
      </c>
      <c r="K41" s="521"/>
      <c r="M41" s="525">
        <v>41182</v>
      </c>
      <c r="N41" s="150">
        <f t="shared" si="14"/>
        <v>3932</v>
      </c>
      <c r="O41" s="109">
        <f t="shared" si="15"/>
        <v>13045</v>
      </c>
      <c r="P41" s="109">
        <f t="shared" si="16"/>
        <v>16133</v>
      </c>
      <c r="Q41" s="378">
        <f t="shared" si="17"/>
        <v>86</v>
      </c>
      <c r="R41" s="526">
        <f t="shared" si="18"/>
        <v>16219</v>
      </c>
      <c r="S41" s="509">
        <f t="shared" si="19"/>
        <v>33196</v>
      </c>
    </row>
    <row r="42" spans="1:19">
      <c r="A42" s="428">
        <v>39141</v>
      </c>
      <c r="B42" s="415">
        <f t="shared" si="11"/>
        <v>1</v>
      </c>
      <c r="C42" s="416" t="str">
        <f t="shared" si="12"/>
        <v>Mar2007</v>
      </c>
      <c r="D42" s="416">
        <f t="shared" si="13"/>
        <v>39142</v>
      </c>
      <c r="E42" s="417">
        <v>7513</v>
      </c>
      <c r="F42" s="417">
        <v>16472</v>
      </c>
      <c r="G42" s="417">
        <v>16841</v>
      </c>
      <c r="H42" s="417">
        <v>125</v>
      </c>
      <c r="I42" s="521">
        <f t="shared" si="9"/>
        <v>16966</v>
      </c>
      <c r="J42" s="523">
        <f t="shared" si="10"/>
        <v>40951</v>
      </c>
      <c r="K42" s="521"/>
      <c r="M42" s="525">
        <v>41274</v>
      </c>
      <c r="N42" s="150">
        <f t="shared" si="14"/>
        <v>3910</v>
      </c>
      <c r="O42" s="109">
        <f t="shared" si="15"/>
        <v>14326</v>
      </c>
      <c r="P42" s="109">
        <f t="shared" si="16"/>
        <v>16306</v>
      </c>
      <c r="Q42" s="378">
        <f t="shared" si="17"/>
        <v>80</v>
      </c>
      <c r="R42" s="526">
        <f t="shared" si="18"/>
        <v>16386</v>
      </c>
      <c r="S42" s="509">
        <f t="shared" si="19"/>
        <v>34622</v>
      </c>
    </row>
    <row r="43" spans="1:19">
      <c r="A43" s="429">
        <v>39172</v>
      </c>
      <c r="B43" s="415">
        <f t="shared" si="11"/>
        <v>1</v>
      </c>
      <c r="C43" s="416" t="str">
        <f t="shared" si="12"/>
        <v>Mar2007</v>
      </c>
      <c r="D43" s="416">
        <f t="shared" si="13"/>
        <v>39142</v>
      </c>
      <c r="E43" s="417">
        <v>6966</v>
      </c>
      <c r="F43" s="417">
        <v>16156</v>
      </c>
      <c r="G43" s="417">
        <v>16825</v>
      </c>
      <c r="H43" s="417">
        <v>123</v>
      </c>
      <c r="I43" s="521">
        <f t="shared" si="9"/>
        <v>16948</v>
      </c>
      <c r="J43" s="523">
        <f t="shared" si="10"/>
        <v>40070</v>
      </c>
      <c r="K43" s="521"/>
      <c r="M43" s="525">
        <v>41364</v>
      </c>
      <c r="N43" s="150">
        <f t="shared" si="14"/>
        <v>3928</v>
      </c>
      <c r="O43" s="109">
        <f t="shared" si="15"/>
        <v>13109</v>
      </c>
      <c r="P43" s="109">
        <f t="shared" si="16"/>
        <v>15856</v>
      </c>
      <c r="Q43" s="378">
        <f t="shared" si="17"/>
        <v>108</v>
      </c>
      <c r="R43" s="526">
        <f t="shared" si="18"/>
        <v>15964</v>
      </c>
      <c r="S43" s="509">
        <f t="shared" si="19"/>
        <v>33001</v>
      </c>
    </row>
    <row r="44" spans="1:19">
      <c r="A44" s="428">
        <v>39202</v>
      </c>
      <c r="B44" s="415">
        <f t="shared" si="11"/>
        <v>2</v>
      </c>
      <c r="C44" s="416" t="str">
        <f t="shared" si="12"/>
        <v>June2007</v>
      </c>
      <c r="D44" s="416">
        <f t="shared" si="13"/>
        <v>39234</v>
      </c>
      <c r="E44" s="417">
        <v>7081</v>
      </c>
      <c r="F44" s="417">
        <v>16593</v>
      </c>
      <c r="G44" s="417">
        <v>17077</v>
      </c>
      <c r="H44" s="417">
        <v>124</v>
      </c>
      <c r="I44" s="521">
        <f t="shared" si="9"/>
        <v>17201</v>
      </c>
      <c r="J44" s="523">
        <f t="shared" si="10"/>
        <v>40875</v>
      </c>
      <c r="K44" s="521"/>
      <c r="M44" s="525">
        <v>41455</v>
      </c>
      <c r="N44" s="150">
        <f t="shared" si="14"/>
        <v>3804</v>
      </c>
      <c r="O44" s="109">
        <f t="shared" si="15"/>
        <v>12407</v>
      </c>
      <c r="P44" s="109">
        <f t="shared" si="16"/>
        <v>14777</v>
      </c>
      <c r="Q44" s="378">
        <f t="shared" si="17"/>
        <v>103</v>
      </c>
      <c r="R44" s="526">
        <f t="shared" si="18"/>
        <v>14880</v>
      </c>
      <c r="S44" s="509">
        <f t="shared" si="19"/>
        <v>31091</v>
      </c>
    </row>
    <row r="45" spans="1:19">
      <c r="A45" s="429">
        <v>39233</v>
      </c>
      <c r="B45" s="415">
        <f t="shared" si="11"/>
        <v>2</v>
      </c>
      <c r="C45" s="416" t="str">
        <f t="shared" si="12"/>
        <v>June2007</v>
      </c>
      <c r="D45" s="416">
        <f t="shared" si="13"/>
        <v>39234</v>
      </c>
      <c r="E45" s="417">
        <v>7348</v>
      </c>
      <c r="F45" s="417">
        <v>16702</v>
      </c>
      <c r="G45" s="417">
        <v>16950</v>
      </c>
      <c r="H45" s="417">
        <v>121</v>
      </c>
      <c r="I45" s="521">
        <f t="shared" si="9"/>
        <v>17071</v>
      </c>
      <c r="J45" s="523">
        <f t="shared" si="10"/>
        <v>41121</v>
      </c>
      <c r="K45" s="521"/>
      <c r="M45" s="525">
        <v>41547</v>
      </c>
      <c r="N45" s="150">
        <f t="shared" si="14"/>
        <v>3262</v>
      </c>
      <c r="O45" s="109">
        <f t="shared" si="15"/>
        <v>12065</v>
      </c>
      <c r="P45" s="109">
        <f t="shared" si="16"/>
        <v>14135</v>
      </c>
      <c r="Q45" s="378">
        <f t="shared" si="17"/>
        <v>104</v>
      </c>
      <c r="R45" s="526">
        <f t="shared" si="18"/>
        <v>14239</v>
      </c>
      <c r="S45" s="509">
        <f t="shared" si="19"/>
        <v>29566</v>
      </c>
    </row>
    <row r="46" spans="1:19">
      <c r="A46" s="428">
        <v>39263</v>
      </c>
      <c r="B46" s="415">
        <f t="shared" si="11"/>
        <v>2</v>
      </c>
      <c r="C46" s="416" t="str">
        <f t="shared" si="12"/>
        <v>June2007</v>
      </c>
      <c r="D46" s="416">
        <f t="shared" si="13"/>
        <v>39234</v>
      </c>
      <c r="E46" s="417">
        <v>7077</v>
      </c>
      <c r="F46" s="417">
        <v>16493</v>
      </c>
      <c r="G46" s="417">
        <v>16669</v>
      </c>
      <c r="H46" s="417">
        <v>124</v>
      </c>
      <c r="I46" s="521">
        <f t="shared" si="9"/>
        <v>16793</v>
      </c>
      <c r="J46" s="523">
        <f t="shared" si="10"/>
        <v>40363</v>
      </c>
      <c r="K46" s="521"/>
      <c r="M46" s="525">
        <v>41639</v>
      </c>
      <c r="N46" s="150">
        <f t="shared" si="14"/>
        <v>3164</v>
      </c>
      <c r="O46" s="109">
        <f t="shared" si="15"/>
        <v>12925</v>
      </c>
      <c r="P46" s="109">
        <f t="shared" si="16"/>
        <v>14475</v>
      </c>
      <c r="Q46" s="378">
        <f t="shared" si="17"/>
        <v>87</v>
      </c>
      <c r="R46" s="526">
        <f t="shared" si="18"/>
        <v>14562</v>
      </c>
      <c r="S46" s="509">
        <f t="shared" si="19"/>
        <v>30651</v>
      </c>
    </row>
    <row r="47" spans="1:19">
      <c r="A47" s="429">
        <v>39294</v>
      </c>
      <c r="B47" s="415">
        <f t="shared" si="11"/>
        <v>3</v>
      </c>
      <c r="C47" s="416" t="str">
        <f t="shared" si="12"/>
        <v>Sep2007</v>
      </c>
      <c r="D47" s="416">
        <f t="shared" si="13"/>
        <v>39326</v>
      </c>
      <c r="E47" s="417">
        <v>6909</v>
      </c>
      <c r="F47" s="417">
        <v>16676</v>
      </c>
      <c r="G47" s="417">
        <v>16609</v>
      </c>
      <c r="H47" s="417">
        <v>122</v>
      </c>
      <c r="I47" s="521">
        <f t="shared" si="9"/>
        <v>16731</v>
      </c>
      <c r="J47" s="523">
        <f t="shared" si="10"/>
        <v>40316</v>
      </c>
      <c r="K47" s="521"/>
      <c r="M47" s="525">
        <v>41729</v>
      </c>
      <c r="N47" s="150">
        <f t="shared" si="14"/>
        <v>2998</v>
      </c>
      <c r="O47" s="109">
        <f t="shared" si="15"/>
        <v>13055</v>
      </c>
      <c r="P47" s="109">
        <f t="shared" si="16"/>
        <v>15510</v>
      </c>
      <c r="Q47" s="378">
        <f t="shared" si="17"/>
        <v>73</v>
      </c>
      <c r="R47" s="526">
        <f t="shared" si="18"/>
        <v>15583</v>
      </c>
      <c r="S47" s="509">
        <f t="shared" si="19"/>
        <v>31636</v>
      </c>
    </row>
    <row r="48" spans="1:19">
      <c r="A48" s="428">
        <v>39325</v>
      </c>
      <c r="B48" s="415">
        <f t="shared" si="11"/>
        <v>3</v>
      </c>
      <c r="C48" s="416" t="str">
        <f t="shared" si="12"/>
        <v>Sep2007</v>
      </c>
      <c r="D48" s="416">
        <f t="shared" si="13"/>
        <v>39326</v>
      </c>
      <c r="E48" s="417">
        <v>6680</v>
      </c>
      <c r="F48" s="417">
        <v>16335</v>
      </c>
      <c r="G48" s="417">
        <v>16421</v>
      </c>
      <c r="H48" s="417">
        <v>114</v>
      </c>
      <c r="I48" s="521">
        <f t="shared" si="9"/>
        <v>16535</v>
      </c>
      <c r="J48" s="523">
        <f t="shared" si="10"/>
        <v>39550</v>
      </c>
      <c r="K48" s="521"/>
      <c r="M48" s="525">
        <v>41820</v>
      </c>
      <c r="N48" s="150">
        <f t="shared" si="14"/>
        <v>2638</v>
      </c>
      <c r="O48" s="109">
        <f t="shared" si="15"/>
        <v>11554</v>
      </c>
      <c r="P48" s="109">
        <f t="shared" si="16"/>
        <v>14658</v>
      </c>
      <c r="Q48" s="378">
        <f t="shared" si="17"/>
        <v>67</v>
      </c>
      <c r="R48" s="526">
        <f t="shared" si="18"/>
        <v>14725</v>
      </c>
      <c r="S48" s="509">
        <f t="shared" si="19"/>
        <v>28917</v>
      </c>
    </row>
    <row r="49" spans="1:21">
      <c r="A49" s="429">
        <v>39355</v>
      </c>
      <c r="B49" s="415">
        <f t="shared" si="11"/>
        <v>3</v>
      </c>
      <c r="C49" s="416" t="str">
        <f t="shared" si="12"/>
        <v>Sep2007</v>
      </c>
      <c r="D49" s="416">
        <f t="shared" si="13"/>
        <v>39326</v>
      </c>
      <c r="E49" s="417">
        <v>6687</v>
      </c>
      <c r="F49" s="417">
        <v>16340</v>
      </c>
      <c r="G49" s="417">
        <v>16659</v>
      </c>
      <c r="H49" s="417">
        <v>104</v>
      </c>
      <c r="I49" s="521">
        <f t="shared" si="9"/>
        <v>16763</v>
      </c>
      <c r="J49" s="523">
        <f t="shared" si="10"/>
        <v>39790</v>
      </c>
      <c r="K49" s="521"/>
      <c r="M49" s="525">
        <v>41912</v>
      </c>
      <c r="N49" s="150">
        <f t="shared" si="14"/>
        <v>2452</v>
      </c>
      <c r="O49" s="109">
        <f t="shared" si="15"/>
        <v>10642</v>
      </c>
      <c r="P49" s="109">
        <f t="shared" si="16"/>
        <v>14030</v>
      </c>
      <c r="Q49" s="378">
        <f t="shared" si="17"/>
        <v>55</v>
      </c>
      <c r="R49" s="526">
        <f t="shared" si="18"/>
        <v>14085</v>
      </c>
      <c r="S49" s="509">
        <f t="shared" si="19"/>
        <v>27179</v>
      </c>
    </row>
    <row r="50" spans="1:21">
      <c r="A50" s="428">
        <v>39386</v>
      </c>
      <c r="B50" s="415">
        <f t="shared" si="11"/>
        <v>4</v>
      </c>
      <c r="C50" s="416" t="str">
        <f t="shared" si="12"/>
        <v>dec2007</v>
      </c>
      <c r="D50" s="416">
        <f t="shared" si="13"/>
        <v>39417</v>
      </c>
      <c r="E50" s="417">
        <v>6639</v>
      </c>
      <c r="F50" s="417">
        <v>16470</v>
      </c>
      <c r="G50" s="417">
        <v>17023</v>
      </c>
      <c r="H50" s="417">
        <v>100</v>
      </c>
      <c r="I50" s="521">
        <f t="shared" si="9"/>
        <v>17123</v>
      </c>
      <c r="J50" s="523">
        <f t="shared" si="10"/>
        <v>40232</v>
      </c>
      <c r="K50" s="521"/>
      <c r="M50" s="525">
        <v>42004</v>
      </c>
      <c r="N50" s="150">
        <f t="shared" si="14"/>
        <v>2472</v>
      </c>
      <c r="O50" s="109">
        <f t="shared" si="15"/>
        <v>11295</v>
      </c>
      <c r="P50" s="109">
        <f t="shared" si="16"/>
        <v>14614</v>
      </c>
      <c r="Q50" s="378">
        <f t="shared" si="17"/>
        <v>61</v>
      </c>
      <c r="R50" s="526">
        <f t="shared" si="18"/>
        <v>14675</v>
      </c>
      <c r="S50" s="509">
        <f t="shared" si="19"/>
        <v>28442</v>
      </c>
      <c r="T50" s="111"/>
    </row>
    <row r="51" spans="1:21">
      <c r="A51" s="429">
        <v>39416</v>
      </c>
      <c r="B51" s="415">
        <f t="shared" si="11"/>
        <v>4</v>
      </c>
      <c r="C51" s="416" t="str">
        <f t="shared" si="12"/>
        <v>dec2007</v>
      </c>
      <c r="D51" s="416">
        <f t="shared" si="13"/>
        <v>39417</v>
      </c>
      <c r="E51" s="417">
        <v>6444</v>
      </c>
      <c r="F51" s="417">
        <v>16671</v>
      </c>
      <c r="G51" s="417">
        <v>17292</v>
      </c>
      <c r="H51" s="417">
        <v>109</v>
      </c>
      <c r="I51" s="521">
        <f t="shared" si="9"/>
        <v>17401</v>
      </c>
      <c r="J51" s="523">
        <f t="shared" si="10"/>
        <v>40516</v>
      </c>
      <c r="K51" s="521"/>
      <c r="M51" s="525">
        <v>42094</v>
      </c>
      <c r="N51" s="150">
        <f t="shared" si="14"/>
        <v>2505</v>
      </c>
      <c r="O51" s="109">
        <f t="shared" si="15"/>
        <v>11526</v>
      </c>
      <c r="P51" s="109">
        <f t="shared" si="16"/>
        <v>15869</v>
      </c>
      <c r="Q51" s="378">
        <f t="shared" si="17"/>
        <v>72</v>
      </c>
      <c r="R51" s="526">
        <f t="shared" si="18"/>
        <v>15941</v>
      </c>
      <c r="S51" s="509">
        <f t="shared" si="19"/>
        <v>29972</v>
      </c>
    </row>
    <row r="52" spans="1:21">
      <c r="A52" s="428">
        <v>39447</v>
      </c>
      <c r="B52" s="415">
        <f t="shared" si="11"/>
        <v>4</v>
      </c>
      <c r="C52" s="416" t="str">
        <f t="shared" si="12"/>
        <v>dec2007</v>
      </c>
      <c r="D52" s="416">
        <f t="shared" si="13"/>
        <v>39417</v>
      </c>
      <c r="E52" s="417">
        <v>6860</v>
      </c>
      <c r="F52" s="417">
        <v>18200</v>
      </c>
      <c r="G52" s="417">
        <v>18096</v>
      </c>
      <c r="H52" s="417">
        <v>106</v>
      </c>
      <c r="I52" s="521">
        <f t="shared" si="9"/>
        <v>18202</v>
      </c>
      <c r="J52" s="523">
        <f t="shared" si="10"/>
        <v>43262</v>
      </c>
      <c r="K52" s="521"/>
      <c r="M52" s="525">
        <v>42185</v>
      </c>
      <c r="N52" s="150">
        <f t="shared" si="14"/>
        <v>2459</v>
      </c>
      <c r="O52" s="109">
        <f t="shared" si="15"/>
        <v>11218</v>
      </c>
      <c r="P52" s="109">
        <f t="shared" si="16"/>
        <v>15565</v>
      </c>
      <c r="Q52" s="378">
        <f t="shared" si="17"/>
        <v>75</v>
      </c>
      <c r="R52" s="526">
        <f t="shared" si="18"/>
        <v>15640</v>
      </c>
      <c r="S52" s="509">
        <f t="shared" si="19"/>
        <v>29317</v>
      </c>
    </row>
    <row r="53" spans="1:21">
      <c r="A53" s="429">
        <v>39478</v>
      </c>
      <c r="B53" s="415">
        <f t="shared" si="11"/>
        <v>1</v>
      </c>
      <c r="C53" s="416" t="str">
        <f t="shared" si="12"/>
        <v>Mar2008</v>
      </c>
      <c r="D53" s="416">
        <f t="shared" si="13"/>
        <v>39508</v>
      </c>
      <c r="E53" s="417">
        <v>7693</v>
      </c>
      <c r="F53" s="417">
        <v>18782</v>
      </c>
      <c r="G53" s="417">
        <v>18973</v>
      </c>
      <c r="H53" s="417">
        <v>118</v>
      </c>
      <c r="I53" s="521">
        <f t="shared" si="9"/>
        <v>19091</v>
      </c>
      <c r="J53" s="523">
        <f t="shared" si="10"/>
        <v>45566</v>
      </c>
      <c r="K53" s="521"/>
      <c r="M53" s="525">
        <v>42277</v>
      </c>
      <c r="N53" s="150">
        <f t="shared" si="14"/>
        <v>2288</v>
      </c>
      <c r="O53" s="109">
        <f t="shared" si="15"/>
        <v>11064</v>
      </c>
      <c r="P53" s="109">
        <f t="shared" si="16"/>
        <v>15306</v>
      </c>
      <c r="Q53" s="378">
        <f t="shared" si="17"/>
        <v>81</v>
      </c>
      <c r="R53" s="526">
        <f t="shared" si="18"/>
        <v>15387</v>
      </c>
      <c r="S53" s="509">
        <f t="shared" si="19"/>
        <v>28739</v>
      </c>
    </row>
    <row r="54" spans="1:21">
      <c r="A54" s="428">
        <v>39507</v>
      </c>
      <c r="B54" s="415">
        <f t="shared" si="11"/>
        <v>1</v>
      </c>
      <c r="C54" s="416" t="str">
        <f t="shared" si="12"/>
        <v>Mar2008</v>
      </c>
      <c r="D54" s="416">
        <f t="shared" si="13"/>
        <v>39508</v>
      </c>
      <c r="E54" s="417">
        <v>7421</v>
      </c>
      <c r="F54" s="417">
        <v>18509</v>
      </c>
      <c r="G54" s="417">
        <v>18588</v>
      </c>
      <c r="H54" s="417">
        <v>121</v>
      </c>
      <c r="I54" s="521">
        <f t="shared" si="9"/>
        <v>18709</v>
      </c>
      <c r="J54" s="523">
        <f t="shared" si="10"/>
        <v>44639</v>
      </c>
      <c r="K54" s="521"/>
      <c r="M54" s="525">
        <v>42369</v>
      </c>
      <c r="N54" s="150">
        <f t="shared" si="14"/>
        <v>2434</v>
      </c>
      <c r="O54" s="109">
        <f t="shared" si="15"/>
        <v>12599</v>
      </c>
      <c r="P54" s="109">
        <f t="shared" si="16"/>
        <v>16365</v>
      </c>
      <c r="Q54" s="378">
        <f t="shared" si="17"/>
        <v>82</v>
      </c>
      <c r="R54" s="526">
        <f t="shared" si="18"/>
        <v>16447</v>
      </c>
      <c r="S54" s="509">
        <f t="shared" si="19"/>
        <v>31480</v>
      </c>
      <c r="T54" s="111"/>
    </row>
    <row r="55" spans="1:21">
      <c r="A55" s="429">
        <v>39538</v>
      </c>
      <c r="B55" s="415">
        <f t="shared" si="11"/>
        <v>1</v>
      </c>
      <c r="C55" s="416" t="str">
        <f t="shared" si="12"/>
        <v>Mar2008</v>
      </c>
      <c r="D55" s="416">
        <f t="shared" si="13"/>
        <v>39508</v>
      </c>
      <c r="E55" s="417">
        <v>7365</v>
      </c>
      <c r="F55" s="417">
        <v>18728</v>
      </c>
      <c r="G55" s="417">
        <v>18845</v>
      </c>
      <c r="H55" s="417">
        <v>132</v>
      </c>
      <c r="I55" s="521">
        <f t="shared" si="9"/>
        <v>18977</v>
      </c>
      <c r="J55" s="523">
        <f t="shared" si="10"/>
        <v>45070</v>
      </c>
      <c r="K55" s="521"/>
      <c r="M55" s="525">
        <v>42460</v>
      </c>
      <c r="N55" s="150">
        <f t="shared" si="14"/>
        <v>2533</v>
      </c>
      <c r="O55" s="109">
        <f t="shared" si="15"/>
        <v>12829</v>
      </c>
      <c r="P55" s="109">
        <f t="shared" si="16"/>
        <v>17585</v>
      </c>
      <c r="Q55" s="378">
        <f t="shared" si="17"/>
        <v>87</v>
      </c>
      <c r="R55" s="526">
        <f t="shared" si="18"/>
        <v>17672</v>
      </c>
      <c r="S55" s="509">
        <f t="shared" si="19"/>
        <v>33034</v>
      </c>
      <c r="T55" s="111"/>
    </row>
    <row r="56" spans="1:21">
      <c r="A56" s="428">
        <v>39568</v>
      </c>
      <c r="B56" s="415">
        <f t="shared" si="11"/>
        <v>2</v>
      </c>
      <c r="C56" s="416" t="str">
        <f t="shared" si="12"/>
        <v>June2008</v>
      </c>
      <c r="D56" s="416">
        <f t="shared" si="13"/>
        <v>39600</v>
      </c>
      <c r="E56" s="417">
        <v>7130</v>
      </c>
      <c r="F56" s="417">
        <v>17937</v>
      </c>
      <c r="G56" s="417">
        <v>18024</v>
      </c>
      <c r="H56" s="417">
        <v>126</v>
      </c>
      <c r="I56" s="521">
        <f t="shared" si="9"/>
        <v>18150</v>
      </c>
      <c r="J56" s="523">
        <f t="shared" si="10"/>
        <v>43217</v>
      </c>
      <c r="K56" s="521"/>
      <c r="M56" s="525">
        <v>42551</v>
      </c>
      <c r="N56" s="150">
        <f t="shared" si="14"/>
        <v>2403</v>
      </c>
      <c r="O56" s="109">
        <f t="shared" si="15"/>
        <v>12487</v>
      </c>
      <c r="P56" s="109">
        <f t="shared" si="16"/>
        <v>17321</v>
      </c>
      <c r="Q56" s="378">
        <f t="shared" si="17"/>
        <v>82</v>
      </c>
      <c r="R56" s="526">
        <f t="shared" si="18"/>
        <v>17403</v>
      </c>
      <c r="S56" s="509">
        <f t="shared" si="19"/>
        <v>32293</v>
      </c>
      <c r="T56" s="76"/>
      <c r="U56" s="76"/>
    </row>
    <row r="57" spans="1:21">
      <c r="A57" s="429">
        <v>39599</v>
      </c>
      <c r="B57" s="415">
        <f t="shared" si="11"/>
        <v>2</v>
      </c>
      <c r="C57" s="416" t="str">
        <f t="shared" si="12"/>
        <v>June2008</v>
      </c>
      <c r="D57" s="416">
        <f t="shared" si="13"/>
        <v>39600</v>
      </c>
      <c r="E57" s="417">
        <v>6949</v>
      </c>
      <c r="F57" s="417">
        <v>17553</v>
      </c>
      <c r="G57" s="417">
        <v>17685</v>
      </c>
      <c r="H57" s="417">
        <v>126</v>
      </c>
      <c r="I57" s="521">
        <f t="shared" si="9"/>
        <v>17811</v>
      </c>
      <c r="J57" s="523">
        <f t="shared" si="10"/>
        <v>42313</v>
      </c>
      <c r="K57" s="521"/>
      <c r="M57" s="633">
        <v>42643</v>
      </c>
      <c r="N57" s="150">
        <f t="shared" si="14"/>
        <v>2284</v>
      </c>
      <c r="O57" s="109">
        <f t="shared" si="15"/>
        <v>12106</v>
      </c>
      <c r="P57" s="109">
        <f t="shared" si="16"/>
        <v>17597</v>
      </c>
      <c r="Q57" s="378">
        <f t="shared" si="17"/>
        <v>74</v>
      </c>
      <c r="R57" s="526">
        <f t="shared" si="18"/>
        <v>17671</v>
      </c>
      <c r="S57" s="509">
        <f t="shared" si="19"/>
        <v>32061</v>
      </c>
    </row>
    <row r="58" spans="1:21" ht="13.5" thickBot="1">
      <c r="A58" s="428">
        <v>39629</v>
      </c>
      <c r="B58" s="415">
        <f t="shared" si="11"/>
        <v>2</v>
      </c>
      <c r="C58" s="416" t="str">
        <f t="shared" si="12"/>
        <v>June2008</v>
      </c>
      <c r="D58" s="416">
        <f t="shared" si="13"/>
        <v>39600</v>
      </c>
      <c r="E58" s="417">
        <v>6751</v>
      </c>
      <c r="F58" s="417">
        <v>17455</v>
      </c>
      <c r="G58" s="417">
        <v>17651</v>
      </c>
      <c r="H58" s="417">
        <v>132</v>
      </c>
      <c r="I58" s="521">
        <f t="shared" si="9"/>
        <v>17783</v>
      </c>
      <c r="J58" s="523">
        <f t="shared" si="10"/>
        <v>41989</v>
      </c>
      <c r="K58" s="521"/>
      <c r="M58" s="634">
        <v>42735</v>
      </c>
      <c r="N58" s="635">
        <f t="shared" ref="N58" si="20">IF(VLOOKUP(M58,$A$6:$J$179,5,FALSE)=0,NA(),VLOOKUP(M58,$A$6:$J$179,5,FALSE))</f>
        <v>2375</v>
      </c>
      <c r="O58" s="637">
        <f t="shared" ref="O58" si="21">IF(VLOOKUP(M58,$A$6:$J$179,6,FALSE)=0,NA(),VLOOKUP(M58,$A$6:$J$179,6,FALSE))</f>
        <v>12933</v>
      </c>
      <c r="P58" s="636">
        <f t="shared" ref="P58" si="22">IF(VLOOKUP(M58,$A$6:$J$179,7,FALSE)=0,NA(),VLOOKUP(M58,$A$6:$J$179,7,FALSE))</f>
        <v>19017</v>
      </c>
      <c r="Q58" s="376">
        <f t="shared" si="17"/>
        <v>70</v>
      </c>
      <c r="R58" s="584">
        <f t="shared" si="18"/>
        <v>19087</v>
      </c>
      <c r="S58" s="510">
        <f t="shared" si="19"/>
        <v>34395</v>
      </c>
    </row>
    <row r="59" spans="1:21">
      <c r="A59" s="429">
        <v>39660</v>
      </c>
      <c r="B59" s="415">
        <f t="shared" si="11"/>
        <v>3</v>
      </c>
      <c r="C59" s="416" t="str">
        <f t="shared" si="12"/>
        <v>Sep2008</v>
      </c>
      <c r="D59" s="416">
        <f t="shared" si="13"/>
        <v>39692</v>
      </c>
      <c r="E59" s="417">
        <v>6332</v>
      </c>
      <c r="F59" s="417">
        <v>16953</v>
      </c>
      <c r="G59" s="417">
        <v>17047</v>
      </c>
      <c r="H59" s="417">
        <v>129</v>
      </c>
      <c r="I59" s="521">
        <f t="shared" si="9"/>
        <v>17176</v>
      </c>
      <c r="J59" s="523">
        <f t="shared" si="10"/>
        <v>40461</v>
      </c>
      <c r="K59" s="521"/>
      <c r="M59" s="527"/>
      <c r="N59" s="308"/>
      <c r="O59" s="308"/>
      <c r="P59" s="308"/>
      <c r="Q59" s="308"/>
      <c r="R59" s="308"/>
      <c r="S59" s="308"/>
    </row>
    <row r="60" spans="1:21">
      <c r="A60" s="428">
        <v>39691</v>
      </c>
      <c r="B60" s="415">
        <f t="shared" si="11"/>
        <v>3</v>
      </c>
      <c r="C60" s="416" t="str">
        <f t="shared" si="12"/>
        <v>Sep2008</v>
      </c>
      <c r="D60" s="416">
        <f t="shared" si="13"/>
        <v>39692</v>
      </c>
      <c r="E60" s="417">
        <v>6294</v>
      </c>
      <c r="F60" s="417">
        <v>16945</v>
      </c>
      <c r="G60" s="417">
        <v>16995</v>
      </c>
      <c r="H60" s="417">
        <v>135</v>
      </c>
      <c r="I60" s="521">
        <f t="shared" si="9"/>
        <v>17130</v>
      </c>
      <c r="J60" s="523">
        <f t="shared" si="10"/>
        <v>40369</v>
      </c>
      <c r="K60" s="521"/>
      <c r="M60" s="527"/>
      <c r="N60" s="109"/>
      <c r="O60" s="109"/>
      <c r="P60" s="109"/>
      <c r="Q60" s="515"/>
      <c r="R60" s="322"/>
    </row>
    <row r="61" spans="1:21">
      <c r="A61" s="429">
        <v>39721</v>
      </c>
      <c r="B61" s="415">
        <f t="shared" si="11"/>
        <v>3</v>
      </c>
      <c r="C61" s="416" t="str">
        <f t="shared" si="12"/>
        <v>Sep2008</v>
      </c>
      <c r="D61" s="416">
        <f t="shared" si="13"/>
        <v>39692</v>
      </c>
      <c r="E61" s="417">
        <v>6398</v>
      </c>
      <c r="F61" s="417">
        <v>17647</v>
      </c>
      <c r="G61" s="417">
        <v>17237</v>
      </c>
      <c r="H61" s="417">
        <v>134</v>
      </c>
      <c r="I61" s="521">
        <f t="shared" si="9"/>
        <v>17371</v>
      </c>
      <c r="J61" s="523">
        <f t="shared" si="10"/>
        <v>41416</v>
      </c>
      <c r="K61" s="521"/>
      <c r="M61" s="527"/>
      <c r="N61" s="109"/>
      <c r="O61" s="109"/>
      <c r="P61" s="109"/>
      <c r="Q61" s="515"/>
      <c r="R61" s="322"/>
    </row>
    <row r="62" spans="1:21">
      <c r="A62" s="428">
        <v>39752</v>
      </c>
      <c r="B62" s="415">
        <f t="shared" si="11"/>
        <v>4</v>
      </c>
      <c r="C62" s="416" t="str">
        <f t="shared" si="12"/>
        <v>dec2008</v>
      </c>
      <c r="D62" s="416">
        <f t="shared" si="13"/>
        <v>39783</v>
      </c>
      <c r="E62" s="417">
        <v>6442</v>
      </c>
      <c r="F62" s="417">
        <v>17856</v>
      </c>
      <c r="G62" s="417">
        <v>17614</v>
      </c>
      <c r="H62" s="417">
        <v>139</v>
      </c>
      <c r="I62" s="521">
        <f t="shared" si="9"/>
        <v>17753</v>
      </c>
      <c r="J62" s="523">
        <f t="shared" si="10"/>
        <v>42051</v>
      </c>
      <c r="K62" s="521"/>
      <c r="M62" s="527"/>
      <c r="N62" s="109"/>
      <c r="O62" s="109"/>
      <c r="P62" s="109"/>
      <c r="Q62" s="515"/>
      <c r="R62" s="322"/>
    </row>
    <row r="63" spans="1:21">
      <c r="A63" s="429">
        <v>39782</v>
      </c>
      <c r="B63" s="415">
        <f t="shared" si="11"/>
        <v>4</v>
      </c>
      <c r="C63" s="416" t="str">
        <f t="shared" si="12"/>
        <v>dec2008</v>
      </c>
      <c r="D63" s="416">
        <f t="shared" si="13"/>
        <v>39783</v>
      </c>
      <c r="E63" s="417">
        <v>6232</v>
      </c>
      <c r="F63" s="417">
        <v>17937</v>
      </c>
      <c r="G63" s="417">
        <v>17734</v>
      </c>
      <c r="H63" s="417">
        <v>140</v>
      </c>
      <c r="I63" s="521">
        <f t="shared" si="9"/>
        <v>17874</v>
      </c>
      <c r="J63" s="523">
        <f t="shared" si="10"/>
        <v>42043</v>
      </c>
      <c r="K63" s="521"/>
    </row>
    <row r="64" spans="1:21">
      <c r="A64" s="428">
        <v>39813</v>
      </c>
      <c r="B64" s="415">
        <f t="shared" si="11"/>
        <v>4</v>
      </c>
      <c r="C64" s="416" t="str">
        <f t="shared" si="12"/>
        <v>dec2008</v>
      </c>
      <c r="D64" s="416">
        <f t="shared" si="13"/>
        <v>39783</v>
      </c>
      <c r="E64" s="417">
        <v>6736</v>
      </c>
      <c r="F64" s="417">
        <v>19879</v>
      </c>
      <c r="G64" s="417">
        <v>18490</v>
      </c>
      <c r="H64" s="417">
        <v>133</v>
      </c>
      <c r="I64" s="521">
        <f t="shared" si="9"/>
        <v>18623</v>
      </c>
      <c r="J64" s="523">
        <f t="shared" si="10"/>
        <v>45238</v>
      </c>
      <c r="K64" s="521"/>
    </row>
    <row r="65" spans="1:11">
      <c r="A65" s="429">
        <v>39844</v>
      </c>
      <c r="B65" s="415">
        <f t="shared" si="11"/>
        <v>1</v>
      </c>
      <c r="C65" s="416" t="str">
        <f t="shared" si="12"/>
        <v>Mar2009</v>
      </c>
      <c r="D65" s="416">
        <f t="shared" si="13"/>
        <v>39873</v>
      </c>
      <c r="E65" s="417">
        <v>7307</v>
      </c>
      <c r="F65" s="417">
        <v>20961</v>
      </c>
      <c r="G65" s="417">
        <v>19711</v>
      </c>
      <c r="H65" s="417">
        <v>138</v>
      </c>
      <c r="I65" s="521">
        <f t="shared" si="9"/>
        <v>19849</v>
      </c>
      <c r="J65" s="523">
        <f t="shared" si="10"/>
        <v>48117</v>
      </c>
      <c r="K65" s="521"/>
    </row>
    <row r="66" spans="1:11">
      <c r="A66" s="428">
        <v>39872</v>
      </c>
      <c r="B66" s="415">
        <f t="shared" si="11"/>
        <v>1</v>
      </c>
      <c r="C66" s="416" t="str">
        <f t="shared" si="12"/>
        <v>Mar2009</v>
      </c>
      <c r="D66" s="416">
        <f t="shared" si="13"/>
        <v>39873</v>
      </c>
      <c r="E66" s="417">
        <v>7162</v>
      </c>
      <c r="F66" s="417">
        <v>20410</v>
      </c>
      <c r="G66" s="417">
        <v>19628</v>
      </c>
      <c r="H66" s="417">
        <v>137</v>
      </c>
      <c r="I66" s="521">
        <f t="shared" si="9"/>
        <v>19765</v>
      </c>
      <c r="J66" s="523">
        <f t="shared" si="10"/>
        <v>47337</v>
      </c>
      <c r="K66" s="521"/>
    </row>
    <row r="67" spans="1:11">
      <c r="A67" s="429">
        <v>39903</v>
      </c>
      <c r="B67" s="415">
        <f t="shared" si="11"/>
        <v>1</v>
      </c>
      <c r="C67" s="416" t="str">
        <f t="shared" si="12"/>
        <v>Mar2009</v>
      </c>
      <c r="D67" s="416">
        <f t="shared" si="13"/>
        <v>39873</v>
      </c>
      <c r="E67" s="417">
        <v>7345</v>
      </c>
      <c r="F67" s="417">
        <v>20987</v>
      </c>
      <c r="G67" s="417">
        <v>20134</v>
      </c>
      <c r="H67" s="417">
        <v>133</v>
      </c>
      <c r="I67" s="521">
        <f t="shared" si="9"/>
        <v>20267</v>
      </c>
      <c r="J67" s="523">
        <f t="shared" si="10"/>
        <v>48599</v>
      </c>
      <c r="K67" s="521"/>
    </row>
    <row r="68" spans="1:11">
      <c r="A68" s="428">
        <v>39933</v>
      </c>
      <c r="B68" s="415">
        <f t="shared" si="11"/>
        <v>2</v>
      </c>
      <c r="C68" s="416" t="str">
        <f t="shared" si="12"/>
        <v>June2009</v>
      </c>
      <c r="D68" s="416">
        <f t="shared" si="13"/>
        <v>39965</v>
      </c>
      <c r="E68" s="417">
        <v>7213</v>
      </c>
      <c r="F68" s="417">
        <v>20660</v>
      </c>
      <c r="G68" s="417">
        <v>20021</v>
      </c>
      <c r="H68" s="417">
        <v>135</v>
      </c>
      <c r="I68" s="521">
        <f t="shared" si="9"/>
        <v>20156</v>
      </c>
      <c r="J68" s="523">
        <f t="shared" si="10"/>
        <v>48029</v>
      </c>
      <c r="K68" s="521"/>
    </row>
    <row r="69" spans="1:11">
      <c r="A69" s="429">
        <v>39964</v>
      </c>
      <c r="B69" s="415">
        <f t="shared" si="11"/>
        <v>2</v>
      </c>
      <c r="C69" s="416" t="str">
        <f t="shared" si="12"/>
        <v>June2009</v>
      </c>
      <c r="D69" s="416">
        <f t="shared" si="13"/>
        <v>39965</v>
      </c>
      <c r="E69" s="417">
        <v>6663</v>
      </c>
      <c r="F69" s="417">
        <v>19958</v>
      </c>
      <c r="G69" s="417">
        <v>19334</v>
      </c>
      <c r="H69" s="417">
        <v>136</v>
      </c>
      <c r="I69" s="521">
        <f t="shared" si="9"/>
        <v>19470</v>
      </c>
      <c r="J69" s="523">
        <f t="shared" si="10"/>
        <v>46091</v>
      </c>
      <c r="K69" s="521"/>
    </row>
    <row r="70" spans="1:11">
      <c r="A70" s="428">
        <v>39994</v>
      </c>
      <c r="B70" s="415">
        <f t="shared" si="11"/>
        <v>2</v>
      </c>
      <c r="C70" s="416" t="str">
        <f t="shared" si="12"/>
        <v>June2009</v>
      </c>
      <c r="D70" s="416">
        <f t="shared" si="13"/>
        <v>39965</v>
      </c>
      <c r="E70" s="417">
        <v>6467</v>
      </c>
      <c r="F70" s="417">
        <v>19706</v>
      </c>
      <c r="G70" s="417">
        <v>19134</v>
      </c>
      <c r="H70" s="417">
        <v>136</v>
      </c>
      <c r="I70" s="521">
        <f t="shared" si="9"/>
        <v>19270</v>
      </c>
      <c r="J70" s="523">
        <f t="shared" si="10"/>
        <v>45443</v>
      </c>
      <c r="K70" s="521"/>
    </row>
    <row r="71" spans="1:11">
      <c r="A71" s="429">
        <v>40025</v>
      </c>
      <c r="B71" s="415">
        <f t="shared" si="11"/>
        <v>3</v>
      </c>
      <c r="C71" s="416" t="str">
        <f t="shared" si="12"/>
        <v>Sep2009</v>
      </c>
      <c r="D71" s="416">
        <f t="shared" si="13"/>
        <v>40057</v>
      </c>
      <c r="E71" s="417">
        <v>6155</v>
      </c>
      <c r="F71" s="417">
        <v>18799</v>
      </c>
      <c r="G71" s="417">
        <v>18689</v>
      </c>
      <c r="H71" s="417">
        <v>135</v>
      </c>
      <c r="I71" s="521">
        <f t="shared" si="9"/>
        <v>18824</v>
      </c>
      <c r="J71" s="523">
        <f t="shared" si="10"/>
        <v>43778</v>
      </c>
      <c r="K71" s="521"/>
    </row>
    <row r="72" spans="1:11">
      <c r="A72" s="428">
        <v>40056</v>
      </c>
      <c r="B72" s="415">
        <f t="shared" si="11"/>
        <v>3</v>
      </c>
      <c r="C72" s="416" t="str">
        <f t="shared" si="12"/>
        <v>Sep2009</v>
      </c>
      <c r="D72" s="416">
        <f t="shared" si="13"/>
        <v>40057</v>
      </c>
      <c r="E72" s="417">
        <v>6155</v>
      </c>
      <c r="F72" s="417">
        <v>19122</v>
      </c>
      <c r="G72" s="417">
        <v>18971</v>
      </c>
      <c r="H72" s="417">
        <v>141</v>
      </c>
      <c r="I72" s="521">
        <f t="shared" ref="I72:I135" si="23">SUM(G72:H72)</f>
        <v>19112</v>
      </c>
      <c r="J72" s="523">
        <f t="shared" ref="J72:J135" si="24">SUM(E72:H72)</f>
        <v>44389</v>
      </c>
      <c r="K72" s="521"/>
    </row>
    <row r="73" spans="1:11">
      <c r="A73" s="429">
        <v>40086</v>
      </c>
      <c r="B73" s="415">
        <f t="shared" si="11"/>
        <v>3</v>
      </c>
      <c r="C73" s="416" t="str">
        <f t="shared" si="12"/>
        <v>Sep2009</v>
      </c>
      <c r="D73" s="416">
        <f t="shared" si="13"/>
        <v>40057</v>
      </c>
      <c r="E73" s="417">
        <v>6199</v>
      </c>
      <c r="F73" s="417">
        <v>19084</v>
      </c>
      <c r="G73" s="417">
        <v>18915</v>
      </c>
      <c r="H73" s="417">
        <v>145</v>
      </c>
      <c r="I73" s="521">
        <f t="shared" si="23"/>
        <v>19060</v>
      </c>
      <c r="J73" s="523">
        <f t="shared" si="24"/>
        <v>44343</v>
      </c>
      <c r="K73" s="521"/>
    </row>
    <row r="74" spans="1:11">
      <c r="A74" s="428">
        <v>40117</v>
      </c>
      <c r="B74" s="415">
        <f t="shared" si="11"/>
        <v>4</v>
      </c>
      <c r="C74" s="416" t="str">
        <f t="shared" si="12"/>
        <v>dec2009</v>
      </c>
      <c r="D74" s="416">
        <f t="shared" si="13"/>
        <v>40148</v>
      </c>
      <c r="E74" s="417">
        <v>5956</v>
      </c>
      <c r="F74" s="417">
        <v>19283</v>
      </c>
      <c r="G74" s="417">
        <v>18862</v>
      </c>
      <c r="H74" s="417">
        <v>146</v>
      </c>
      <c r="I74" s="521">
        <f t="shared" si="23"/>
        <v>19008</v>
      </c>
      <c r="J74" s="523">
        <f t="shared" si="24"/>
        <v>44247</v>
      </c>
      <c r="K74" s="521"/>
    </row>
    <row r="75" spans="1:11">
      <c r="A75" s="429">
        <v>40147</v>
      </c>
      <c r="B75" s="415">
        <f t="shared" si="11"/>
        <v>4</v>
      </c>
      <c r="C75" s="416" t="str">
        <f t="shared" si="12"/>
        <v>dec2009</v>
      </c>
      <c r="D75" s="416">
        <f t="shared" si="13"/>
        <v>40148</v>
      </c>
      <c r="E75" s="417">
        <v>6045</v>
      </c>
      <c r="F75" s="417">
        <v>18898</v>
      </c>
      <c r="G75" s="417">
        <v>18584</v>
      </c>
      <c r="H75" s="417">
        <v>148</v>
      </c>
      <c r="I75" s="521">
        <f t="shared" si="23"/>
        <v>18732</v>
      </c>
      <c r="J75" s="523">
        <f t="shared" si="24"/>
        <v>43675</v>
      </c>
      <c r="K75" s="521"/>
    </row>
    <row r="76" spans="1:11">
      <c r="A76" s="428">
        <v>40178</v>
      </c>
      <c r="B76" s="415">
        <f t="shared" si="11"/>
        <v>4</v>
      </c>
      <c r="C76" s="416" t="str">
        <f t="shared" si="12"/>
        <v>dec2009</v>
      </c>
      <c r="D76" s="416">
        <f t="shared" si="13"/>
        <v>40148</v>
      </c>
      <c r="E76" s="417">
        <v>6687</v>
      </c>
      <c r="F76" s="417">
        <v>19964</v>
      </c>
      <c r="G76" s="417">
        <v>18886</v>
      </c>
      <c r="H76" s="417">
        <v>142</v>
      </c>
      <c r="I76" s="521">
        <f t="shared" si="23"/>
        <v>19028</v>
      </c>
      <c r="J76" s="523">
        <f t="shared" si="24"/>
        <v>45679</v>
      </c>
      <c r="K76" s="521"/>
    </row>
    <row r="77" spans="1:11">
      <c r="A77" s="429">
        <v>40209</v>
      </c>
      <c r="B77" s="415">
        <f t="shared" si="11"/>
        <v>1</v>
      </c>
      <c r="C77" s="416" t="str">
        <f t="shared" si="12"/>
        <v>Mar2010</v>
      </c>
      <c r="D77" s="416">
        <f t="shared" si="13"/>
        <v>40238</v>
      </c>
      <c r="E77" s="417">
        <v>6930</v>
      </c>
      <c r="F77" s="417">
        <v>20571</v>
      </c>
      <c r="G77" s="417">
        <v>19567</v>
      </c>
      <c r="H77" s="417">
        <v>150</v>
      </c>
      <c r="I77" s="521">
        <f t="shared" si="23"/>
        <v>19717</v>
      </c>
      <c r="J77" s="523">
        <f t="shared" si="24"/>
        <v>47218</v>
      </c>
      <c r="K77" s="521"/>
    </row>
    <row r="78" spans="1:11">
      <c r="A78" s="428">
        <v>40237</v>
      </c>
      <c r="B78" s="415">
        <f t="shared" si="11"/>
        <v>1</v>
      </c>
      <c r="C78" s="416" t="str">
        <f t="shared" si="12"/>
        <v>Mar2010</v>
      </c>
      <c r="D78" s="416">
        <f t="shared" si="13"/>
        <v>40238</v>
      </c>
      <c r="E78" s="417">
        <v>6423</v>
      </c>
      <c r="F78" s="417">
        <v>19767</v>
      </c>
      <c r="G78" s="417">
        <v>19085</v>
      </c>
      <c r="H78" s="417">
        <v>138</v>
      </c>
      <c r="I78" s="521">
        <f t="shared" si="23"/>
        <v>19223</v>
      </c>
      <c r="J78" s="523">
        <f t="shared" si="24"/>
        <v>45413</v>
      </c>
      <c r="K78" s="521"/>
    </row>
    <row r="79" spans="1:11">
      <c r="A79" s="429">
        <v>40268</v>
      </c>
      <c r="B79" s="415">
        <f t="shared" si="11"/>
        <v>1</v>
      </c>
      <c r="C79" s="416" t="str">
        <f t="shared" si="12"/>
        <v>Mar2010</v>
      </c>
      <c r="D79" s="416">
        <f t="shared" si="13"/>
        <v>40238</v>
      </c>
      <c r="E79" s="417">
        <v>5973</v>
      </c>
      <c r="F79" s="417">
        <v>19024</v>
      </c>
      <c r="G79" s="417">
        <v>18755</v>
      </c>
      <c r="H79" s="417">
        <v>123</v>
      </c>
      <c r="I79" s="521">
        <f t="shared" si="23"/>
        <v>18878</v>
      </c>
      <c r="J79" s="523">
        <f t="shared" si="24"/>
        <v>43875</v>
      </c>
      <c r="K79" s="521"/>
    </row>
    <row r="80" spans="1:11">
      <c r="A80" s="428">
        <v>40298</v>
      </c>
      <c r="B80" s="415">
        <f t="shared" si="11"/>
        <v>2</v>
      </c>
      <c r="C80" s="416" t="str">
        <f t="shared" si="12"/>
        <v>June2010</v>
      </c>
      <c r="D80" s="416">
        <f t="shared" si="13"/>
        <v>40330</v>
      </c>
      <c r="E80" s="417">
        <v>5660</v>
      </c>
      <c r="F80" s="417">
        <v>18373</v>
      </c>
      <c r="G80" s="417">
        <v>18549</v>
      </c>
      <c r="H80" s="417">
        <v>120</v>
      </c>
      <c r="I80" s="521">
        <f t="shared" si="23"/>
        <v>18669</v>
      </c>
      <c r="J80" s="523">
        <f t="shared" si="24"/>
        <v>42702</v>
      </c>
      <c r="K80" s="521"/>
    </row>
    <row r="81" spans="1:11">
      <c r="A81" s="429">
        <v>40329</v>
      </c>
      <c r="B81" s="415">
        <f t="shared" si="11"/>
        <v>2</v>
      </c>
      <c r="C81" s="416" t="str">
        <f t="shared" si="12"/>
        <v>June2010</v>
      </c>
      <c r="D81" s="416">
        <f t="shared" si="13"/>
        <v>40330</v>
      </c>
      <c r="E81" s="417">
        <v>5482</v>
      </c>
      <c r="F81" s="417">
        <v>18452</v>
      </c>
      <c r="G81" s="417">
        <v>18293</v>
      </c>
      <c r="H81" s="417">
        <v>115</v>
      </c>
      <c r="I81" s="521">
        <f t="shared" si="23"/>
        <v>18408</v>
      </c>
      <c r="J81" s="523">
        <f t="shared" si="24"/>
        <v>42342</v>
      </c>
      <c r="K81" s="521"/>
    </row>
    <row r="82" spans="1:11">
      <c r="A82" s="428">
        <v>40359</v>
      </c>
      <c r="B82" s="415">
        <f t="shared" si="11"/>
        <v>2</v>
      </c>
      <c r="C82" s="416" t="str">
        <f t="shared" si="12"/>
        <v>June2010</v>
      </c>
      <c r="D82" s="416">
        <f t="shared" si="13"/>
        <v>40330</v>
      </c>
      <c r="E82" s="417">
        <v>5471</v>
      </c>
      <c r="F82" s="417">
        <v>17861</v>
      </c>
      <c r="G82" s="417">
        <v>17717</v>
      </c>
      <c r="H82" s="417">
        <v>119</v>
      </c>
      <c r="I82" s="521">
        <f t="shared" si="23"/>
        <v>17836</v>
      </c>
      <c r="J82" s="523">
        <f t="shared" si="24"/>
        <v>41168</v>
      </c>
      <c r="K82" s="521"/>
    </row>
    <row r="83" spans="1:11">
      <c r="A83" s="429">
        <v>40390</v>
      </c>
      <c r="B83" s="415">
        <f t="shared" si="11"/>
        <v>3</v>
      </c>
      <c r="C83" s="416" t="str">
        <f t="shared" si="12"/>
        <v>Sep2010</v>
      </c>
      <c r="D83" s="416">
        <f t="shared" si="13"/>
        <v>40422</v>
      </c>
      <c r="E83" s="417">
        <v>5229</v>
      </c>
      <c r="F83" s="417">
        <v>17494</v>
      </c>
      <c r="G83" s="417">
        <v>17366</v>
      </c>
      <c r="H83" s="423">
        <v>119</v>
      </c>
      <c r="I83" s="521">
        <f t="shared" si="23"/>
        <v>17485</v>
      </c>
      <c r="J83" s="523">
        <f t="shared" si="24"/>
        <v>40208</v>
      </c>
      <c r="K83" s="521"/>
    </row>
    <row r="84" spans="1:11">
      <c r="A84" s="428">
        <v>40421</v>
      </c>
      <c r="B84" s="415">
        <f t="shared" si="11"/>
        <v>3</v>
      </c>
      <c r="C84" s="416" t="str">
        <f t="shared" si="12"/>
        <v>Sep2010</v>
      </c>
      <c r="D84" s="416">
        <f t="shared" si="13"/>
        <v>40422</v>
      </c>
      <c r="E84" s="417">
        <v>5158</v>
      </c>
      <c r="F84" s="417">
        <v>17426</v>
      </c>
      <c r="G84" s="417">
        <v>17296</v>
      </c>
      <c r="H84" s="423">
        <v>112</v>
      </c>
      <c r="I84" s="521">
        <f t="shared" si="23"/>
        <v>17408</v>
      </c>
      <c r="J84" s="523">
        <f t="shared" si="24"/>
        <v>39992</v>
      </c>
      <c r="K84" s="521"/>
    </row>
    <row r="85" spans="1:11">
      <c r="A85" s="429">
        <v>40451</v>
      </c>
      <c r="B85" s="415">
        <f t="shared" si="11"/>
        <v>3</v>
      </c>
      <c r="C85" s="416" t="str">
        <f t="shared" si="12"/>
        <v>Sep2010</v>
      </c>
      <c r="D85" s="416">
        <f t="shared" si="13"/>
        <v>40422</v>
      </c>
      <c r="E85" s="417">
        <v>5247</v>
      </c>
      <c r="F85" s="417">
        <v>17367</v>
      </c>
      <c r="G85" s="417">
        <v>17282</v>
      </c>
      <c r="H85" s="423">
        <v>112</v>
      </c>
      <c r="I85" s="521">
        <f t="shared" si="23"/>
        <v>17394</v>
      </c>
      <c r="J85" s="523">
        <f t="shared" si="24"/>
        <v>40008</v>
      </c>
      <c r="K85" s="521"/>
    </row>
    <row r="86" spans="1:11">
      <c r="A86" s="428">
        <v>40482</v>
      </c>
      <c r="B86" s="415">
        <f t="shared" si="11"/>
        <v>4</v>
      </c>
      <c r="C86" s="416" t="str">
        <f t="shared" si="12"/>
        <v>dec2010</v>
      </c>
      <c r="D86" s="416">
        <f t="shared" si="13"/>
        <v>40513</v>
      </c>
      <c r="E86" s="417">
        <v>5013</v>
      </c>
      <c r="F86" s="417">
        <v>17304</v>
      </c>
      <c r="G86" s="417">
        <v>17516</v>
      </c>
      <c r="H86" s="423">
        <v>106</v>
      </c>
      <c r="I86" s="521">
        <f t="shared" si="23"/>
        <v>17622</v>
      </c>
      <c r="J86" s="523">
        <f t="shared" si="24"/>
        <v>39939</v>
      </c>
      <c r="K86" s="521"/>
    </row>
    <row r="87" spans="1:11">
      <c r="A87" s="429">
        <v>40512</v>
      </c>
      <c r="B87" s="415">
        <f t="shared" si="11"/>
        <v>4</v>
      </c>
      <c r="C87" s="416" t="str">
        <f t="shared" si="12"/>
        <v>dec2010</v>
      </c>
      <c r="D87" s="416">
        <f t="shared" si="13"/>
        <v>40513</v>
      </c>
      <c r="E87" s="417">
        <v>4945</v>
      </c>
      <c r="F87" s="417">
        <v>17587</v>
      </c>
      <c r="G87" s="417">
        <v>17449</v>
      </c>
      <c r="H87" s="423">
        <v>105</v>
      </c>
      <c r="I87" s="521">
        <f t="shared" si="23"/>
        <v>17554</v>
      </c>
      <c r="J87" s="523">
        <f t="shared" si="24"/>
        <v>40086</v>
      </c>
      <c r="K87" s="521"/>
    </row>
    <row r="88" spans="1:11">
      <c r="A88" s="428">
        <v>40543</v>
      </c>
      <c r="B88" s="415">
        <f t="shared" si="11"/>
        <v>4</v>
      </c>
      <c r="C88" s="416" t="str">
        <f t="shared" si="12"/>
        <v>dec2010</v>
      </c>
      <c r="D88" s="416">
        <f t="shared" si="13"/>
        <v>40513</v>
      </c>
      <c r="E88" s="417">
        <v>5103</v>
      </c>
      <c r="F88" s="417">
        <v>18441</v>
      </c>
      <c r="G88" s="417">
        <v>17974</v>
      </c>
      <c r="H88" s="423">
        <v>101</v>
      </c>
      <c r="I88" s="521">
        <f t="shared" si="23"/>
        <v>18075</v>
      </c>
      <c r="J88" s="523">
        <f t="shared" si="24"/>
        <v>41619</v>
      </c>
      <c r="K88" s="521"/>
    </row>
    <row r="89" spans="1:11">
      <c r="A89" s="429">
        <v>40574</v>
      </c>
      <c r="B89" s="415">
        <f t="shared" si="11"/>
        <v>1</v>
      </c>
      <c r="C89" s="416" t="str">
        <f t="shared" si="12"/>
        <v>Mar2011</v>
      </c>
      <c r="D89" s="416">
        <f t="shared" si="13"/>
        <v>40603</v>
      </c>
      <c r="E89" s="417">
        <v>5317</v>
      </c>
      <c r="F89" s="417">
        <v>19120</v>
      </c>
      <c r="G89" s="417">
        <v>18795</v>
      </c>
      <c r="H89" s="423">
        <v>109</v>
      </c>
      <c r="I89" s="521">
        <f t="shared" si="23"/>
        <v>18904</v>
      </c>
      <c r="J89" s="523">
        <f t="shared" si="24"/>
        <v>43341</v>
      </c>
      <c r="K89" s="521"/>
    </row>
    <row r="90" spans="1:11">
      <c r="A90" s="428">
        <v>40602</v>
      </c>
      <c r="B90" s="415">
        <f t="shared" si="11"/>
        <v>1</v>
      </c>
      <c r="C90" s="416" t="str">
        <f t="shared" si="12"/>
        <v>Mar2011</v>
      </c>
      <c r="D90" s="416">
        <f t="shared" si="13"/>
        <v>40603</v>
      </c>
      <c r="E90" s="417">
        <v>5485</v>
      </c>
      <c r="F90" s="417">
        <v>18374</v>
      </c>
      <c r="G90" s="417">
        <v>18659</v>
      </c>
      <c r="H90" s="423">
        <v>102</v>
      </c>
      <c r="I90" s="521">
        <f t="shared" si="23"/>
        <v>18761</v>
      </c>
      <c r="J90" s="523">
        <f t="shared" si="24"/>
        <v>42620</v>
      </c>
      <c r="K90" s="521"/>
    </row>
    <row r="91" spans="1:11">
      <c r="A91" s="429">
        <v>40633</v>
      </c>
      <c r="B91" s="415">
        <f t="shared" ref="B91:B154" si="25">MONTH(MONTH(A91)&amp;0)</f>
        <v>1</v>
      </c>
      <c r="C91" s="416" t="str">
        <f t="shared" ref="C91:C151" si="26">IF(B91=4,"dec",IF(B91=1,"Mar", IF(B91=2,"June",IF(B91=3,"Sep",""))))&amp;YEAR(A91)</f>
        <v>Mar2011</v>
      </c>
      <c r="D91" s="416">
        <f t="shared" ref="D91:D151" si="27">DATEVALUE(C91)</f>
        <v>40603</v>
      </c>
      <c r="E91" s="417">
        <v>5597</v>
      </c>
      <c r="F91" s="417">
        <v>18142</v>
      </c>
      <c r="G91" s="417">
        <v>18277</v>
      </c>
      <c r="H91" s="423">
        <v>97</v>
      </c>
      <c r="I91" s="521">
        <f t="shared" si="23"/>
        <v>18374</v>
      </c>
      <c r="J91" s="523">
        <f t="shared" si="24"/>
        <v>42113</v>
      </c>
      <c r="K91" s="521"/>
    </row>
    <row r="92" spans="1:11">
      <c r="A92" s="428">
        <v>40663</v>
      </c>
      <c r="B92" s="415">
        <f t="shared" si="25"/>
        <v>2</v>
      </c>
      <c r="C92" s="416" t="str">
        <f t="shared" si="26"/>
        <v>June2011</v>
      </c>
      <c r="D92" s="416">
        <f t="shared" si="27"/>
        <v>40695</v>
      </c>
      <c r="E92" s="417">
        <v>5510</v>
      </c>
      <c r="F92" s="417">
        <v>18597</v>
      </c>
      <c r="G92" s="417">
        <v>18319</v>
      </c>
      <c r="H92" s="423">
        <v>96</v>
      </c>
      <c r="I92" s="521">
        <f t="shared" si="23"/>
        <v>18415</v>
      </c>
      <c r="J92" s="523">
        <f t="shared" si="24"/>
        <v>42522</v>
      </c>
      <c r="K92" s="521"/>
    </row>
    <row r="93" spans="1:11">
      <c r="A93" s="429">
        <v>40694</v>
      </c>
      <c r="B93" s="415">
        <f t="shared" si="25"/>
        <v>2</v>
      </c>
      <c r="C93" s="416" t="str">
        <f t="shared" si="26"/>
        <v>June2011</v>
      </c>
      <c r="D93" s="416">
        <f t="shared" si="27"/>
        <v>40695</v>
      </c>
      <c r="E93" s="417">
        <v>5472</v>
      </c>
      <c r="F93" s="417">
        <v>18027</v>
      </c>
      <c r="G93" s="417">
        <v>18018</v>
      </c>
      <c r="H93" s="423">
        <v>94</v>
      </c>
      <c r="I93" s="521">
        <f t="shared" si="23"/>
        <v>18112</v>
      </c>
      <c r="J93" s="523">
        <f t="shared" si="24"/>
        <v>41611</v>
      </c>
      <c r="K93" s="521"/>
    </row>
    <row r="94" spans="1:11">
      <c r="A94" s="428">
        <v>40724</v>
      </c>
      <c r="B94" s="415">
        <f t="shared" si="25"/>
        <v>2</v>
      </c>
      <c r="C94" s="416" t="str">
        <f t="shared" si="26"/>
        <v>June2011</v>
      </c>
      <c r="D94" s="416">
        <f t="shared" si="27"/>
        <v>40695</v>
      </c>
      <c r="E94" s="417">
        <v>5546</v>
      </c>
      <c r="F94" s="417">
        <v>17930</v>
      </c>
      <c r="G94" s="417">
        <v>18107</v>
      </c>
      <c r="H94" s="423">
        <v>85</v>
      </c>
      <c r="I94" s="521">
        <f t="shared" si="23"/>
        <v>18192</v>
      </c>
      <c r="J94" s="523">
        <f t="shared" si="24"/>
        <v>41668</v>
      </c>
      <c r="K94" s="521"/>
    </row>
    <row r="95" spans="1:11">
      <c r="A95" s="429">
        <v>40755</v>
      </c>
      <c r="B95" s="415">
        <f t="shared" si="25"/>
        <v>3</v>
      </c>
      <c r="C95" s="416" t="str">
        <f t="shared" si="26"/>
        <v>Sep2011</v>
      </c>
      <c r="D95" s="416">
        <f t="shared" si="27"/>
        <v>40787</v>
      </c>
      <c r="E95" s="417">
        <v>5278</v>
      </c>
      <c r="F95" s="417">
        <v>17760</v>
      </c>
      <c r="G95" s="417">
        <v>18102</v>
      </c>
      <c r="H95" s="423">
        <v>81</v>
      </c>
      <c r="I95" s="521">
        <f t="shared" si="23"/>
        <v>18183</v>
      </c>
      <c r="J95" s="523">
        <f t="shared" si="24"/>
        <v>41221</v>
      </c>
      <c r="K95" s="521"/>
    </row>
    <row r="96" spans="1:11">
      <c r="A96" s="428">
        <v>40786</v>
      </c>
      <c r="B96" s="415">
        <f t="shared" si="25"/>
        <v>3</v>
      </c>
      <c r="C96" s="416" t="str">
        <f t="shared" si="26"/>
        <v>Sep2011</v>
      </c>
      <c r="D96" s="416">
        <f t="shared" si="27"/>
        <v>40787</v>
      </c>
      <c r="E96" s="417">
        <v>5163</v>
      </c>
      <c r="F96" s="417">
        <v>17324</v>
      </c>
      <c r="G96" s="417">
        <v>18058</v>
      </c>
      <c r="H96" s="423">
        <v>86</v>
      </c>
      <c r="I96" s="521">
        <f t="shared" si="23"/>
        <v>18144</v>
      </c>
      <c r="J96" s="523">
        <f t="shared" si="24"/>
        <v>40631</v>
      </c>
      <c r="K96" s="521"/>
    </row>
    <row r="97" spans="1:11">
      <c r="A97" s="429">
        <v>40816</v>
      </c>
      <c r="B97" s="415">
        <f t="shared" si="25"/>
        <v>3</v>
      </c>
      <c r="C97" s="416" t="str">
        <f t="shared" si="26"/>
        <v>Sep2011</v>
      </c>
      <c r="D97" s="416">
        <f t="shared" si="27"/>
        <v>40787</v>
      </c>
      <c r="E97" s="417">
        <v>4953</v>
      </c>
      <c r="F97" s="417">
        <v>16511</v>
      </c>
      <c r="G97" s="417">
        <v>17970</v>
      </c>
      <c r="H97" s="423">
        <v>85</v>
      </c>
      <c r="I97" s="521">
        <f t="shared" si="23"/>
        <v>18055</v>
      </c>
      <c r="J97" s="523">
        <f t="shared" si="24"/>
        <v>39519</v>
      </c>
      <c r="K97" s="521"/>
    </row>
    <row r="98" spans="1:11">
      <c r="A98" s="428">
        <v>40847</v>
      </c>
      <c r="B98" s="415">
        <f t="shared" si="25"/>
        <v>4</v>
      </c>
      <c r="C98" s="416" t="str">
        <f t="shared" si="26"/>
        <v>dec2011</v>
      </c>
      <c r="D98" s="416">
        <f t="shared" si="27"/>
        <v>40878</v>
      </c>
      <c r="E98" s="417">
        <v>4971</v>
      </c>
      <c r="F98" s="417">
        <v>16240</v>
      </c>
      <c r="G98" s="417">
        <v>18173</v>
      </c>
      <c r="H98" s="423">
        <v>89</v>
      </c>
      <c r="I98" s="521">
        <f t="shared" si="23"/>
        <v>18262</v>
      </c>
      <c r="J98" s="523">
        <f t="shared" si="24"/>
        <v>39473</v>
      </c>
      <c r="K98" s="521"/>
    </row>
    <row r="99" spans="1:11">
      <c r="A99" s="429">
        <v>40877</v>
      </c>
      <c r="B99" s="415">
        <f t="shared" si="25"/>
        <v>4</v>
      </c>
      <c r="C99" s="416" t="str">
        <f t="shared" si="26"/>
        <v>dec2011</v>
      </c>
      <c r="D99" s="416">
        <f t="shared" si="27"/>
        <v>40878</v>
      </c>
      <c r="E99" s="417">
        <v>4960</v>
      </c>
      <c r="F99" s="417">
        <v>15582</v>
      </c>
      <c r="G99" s="417">
        <v>17649</v>
      </c>
      <c r="H99" s="423">
        <v>88</v>
      </c>
      <c r="I99" s="521">
        <f t="shared" si="23"/>
        <v>17737</v>
      </c>
      <c r="J99" s="523">
        <f t="shared" si="24"/>
        <v>38279</v>
      </c>
      <c r="K99" s="521"/>
    </row>
    <row r="100" spans="1:11">
      <c r="A100" s="428">
        <v>40908</v>
      </c>
      <c r="B100" s="415">
        <f t="shared" si="25"/>
        <v>4</v>
      </c>
      <c r="C100" s="416" t="str">
        <f t="shared" si="26"/>
        <v>dec2011</v>
      </c>
      <c r="D100" s="416">
        <f t="shared" si="27"/>
        <v>40878</v>
      </c>
      <c r="E100" s="417">
        <v>5092</v>
      </c>
      <c r="F100" s="417">
        <v>16718</v>
      </c>
      <c r="G100" s="417">
        <v>18267</v>
      </c>
      <c r="H100" s="423">
        <v>88</v>
      </c>
      <c r="I100" s="521">
        <f t="shared" si="23"/>
        <v>18355</v>
      </c>
      <c r="J100" s="523">
        <f t="shared" si="24"/>
        <v>40165</v>
      </c>
      <c r="K100" s="521"/>
    </row>
    <row r="101" spans="1:11">
      <c r="A101" s="429">
        <v>40939</v>
      </c>
      <c r="B101" s="415">
        <f t="shared" si="25"/>
        <v>1</v>
      </c>
      <c r="C101" s="416" t="str">
        <f t="shared" si="26"/>
        <v>Mar2012</v>
      </c>
      <c r="D101" s="416">
        <f t="shared" si="27"/>
        <v>40969</v>
      </c>
      <c r="E101" s="417">
        <v>5387</v>
      </c>
      <c r="F101" s="417">
        <v>17168</v>
      </c>
      <c r="G101" s="417">
        <v>18902</v>
      </c>
      <c r="H101" s="423">
        <v>96</v>
      </c>
      <c r="I101" s="521">
        <f t="shared" si="23"/>
        <v>18998</v>
      </c>
      <c r="J101" s="523">
        <f t="shared" si="24"/>
        <v>41553</v>
      </c>
      <c r="K101" s="521"/>
    </row>
    <row r="102" spans="1:11">
      <c r="A102" s="428">
        <v>40968</v>
      </c>
      <c r="B102" s="415">
        <f t="shared" si="25"/>
        <v>1</v>
      </c>
      <c r="C102" s="416" t="str">
        <f t="shared" si="26"/>
        <v>Mar2012</v>
      </c>
      <c r="D102" s="416">
        <f t="shared" si="27"/>
        <v>40969</v>
      </c>
      <c r="E102" s="417">
        <v>5395</v>
      </c>
      <c r="F102" s="417">
        <v>16039</v>
      </c>
      <c r="G102" s="417">
        <v>18582</v>
      </c>
      <c r="H102" s="423">
        <v>97</v>
      </c>
      <c r="I102" s="521">
        <f t="shared" si="23"/>
        <v>18679</v>
      </c>
      <c r="J102" s="523">
        <f t="shared" si="24"/>
        <v>40113</v>
      </c>
      <c r="K102" s="521"/>
    </row>
    <row r="103" spans="1:11">
      <c r="A103" s="429">
        <v>40999</v>
      </c>
      <c r="B103" s="415">
        <f t="shared" si="25"/>
        <v>1</v>
      </c>
      <c r="C103" s="416" t="str">
        <f t="shared" si="26"/>
        <v>Mar2012</v>
      </c>
      <c r="D103" s="416">
        <f t="shared" si="27"/>
        <v>40969</v>
      </c>
      <c r="E103" s="417">
        <v>5264</v>
      </c>
      <c r="F103" s="417">
        <v>15208</v>
      </c>
      <c r="G103" s="417">
        <v>18299</v>
      </c>
      <c r="H103" s="423">
        <v>96</v>
      </c>
      <c r="I103" s="521">
        <f t="shared" si="23"/>
        <v>18395</v>
      </c>
      <c r="J103" s="523">
        <f t="shared" si="24"/>
        <v>38867</v>
      </c>
      <c r="K103" s="521"/>
    </row>
    <row r="104" spans="1:11">
      <c r="A104" s="428">
        <v>41029</v>
      </c>
      <c r="B104" s="415">
        <f t="shared" si="25"/>
        <v>2</v>
      </c>
      <c r="C104" s="416" t="str">
        <f t="shared" si="26"/>
        <v>June2012</v>
      </c>
      <c r="D104" s="416">
        <f t="shared" si="27"/>
        <v>41061</v>
      </c>
      <c r="E104" s="417">
        <v>5078</v>
      </c>
      <c r="F104" s="417">
        <v>15752</v>
      </c>
      <c r="G104" s="417">
        <v>18841</v>
      </c>
      <c r="H104" s="423">
        <v>85</v>
      </c>
      <c r="I104" s="521">
        <f t="shared" si="23"/>
        <v>18926</v>
      </c>
      <c r="J104" s="523">
        <f t="shared" si="24"/>
        <v>39756</v>
      </c>
      <c r="K104" s="521"/>
    </row>
    <row r="105" spans="1:11">
      <c r="A105" s="429">
        <v>41060</v>
      </c>
      <c r="B105" s="415">
        <f t="shared" si="25"/>
        <v>2</v>
      </c>
      <c r="C105" s="416" t="str">
        <f t="shared" si="26"/>
        <v>June2012</v>
      </c>
      <c r="D105" s="416">
        <f t="shared" si="27"/>
        <v>41061</v>
      </c>
      <c r="E105" s="417">
        <v>4842</v>
      </c>
      <c r="F105" s="417">
        <v>15040</v>
      </c>
      <c r="G105" s="417">
        <v>17859</v>
      </c>
      <c r="H105" s="423">
        <v>89</v>
      </c>
      <c r="I105" s="521">
        <f t="shared" si="23"/>
        <v>17948</v>
      </c>
      <c r="J105" s="523">
        <f t="shared" si="24"/>
        <v>37830</v>
      </c>
      <c r="K105" s="521"/>
    </row>
    <row r="106" spans="1:11">
      <c r="A106" s="428">
        <v>41090</v>
      </c>
      <c r="B106" s="415">
        <f t="shared" si="25"/>
        <v>2</v>
      </c>
      <c r="C106" s="416" t="str">
        <f t="shared" si="26"/>
        <v>June2012</v>
      </c>
      <c r="D106" s="416">
        <f t="shared" si="27"/>
        <v>41061</v>
      </c>
      <c r="E106" s="417">
        <v>4577</v>
      </c>
      <c r="F106" s="417">
        <v>14255</v>
      </c>
      <c r="G106" s="417">
        <v>17549</v>
      </c>
      <c r="H106" s="423">
        <v>87</v>
      </c>
      <c r="I106" s="521">
        <f t="shared" si="23"/>
        <v>17636</v>
      </c>
      <c r="J106" s="523">
        <f t="shared" si="24"/>
        <v>36468</v>
      </c>
      <c r="K106" s="521"/>
    </row>
    <row r="107" spans="1:11">
      <c r="A107" s="429">
        <v>41121</v>
      </c>
      <c r="B107" s="415">
        <f t="shared" si="25"/>
        <v>3</v>
      </c>
      <c r="C107" s="416" t="str">
        <f t="shared" si="26"/>
        <v>Sep2012</v>
      </c>
      <c r="D107" s="416">
        <f t="shared" si="27"/>
        <v>41153</v>
      </c>
      <c r="E107" s="417">
        <v>4395</v>
      </c>
      <c r="F107" s="417">
        <v>13764</v>
      </c>
      <c r="G107" s="417">
        <v>17083</v>
      </c>
      <c r="H107" s="423">
        <v>83</v>
      </c>
      <c r="I107" s="521">
        <f t="shared" si="23"/>
        <v>17166</v>
      </c>
      <c r="J107" s="523">
        <f t="shared" si="24"/>
        <v>35325</v>
      </c>
      <c r="K107" s="521"/>
    </row>
    <row r="108" spans="1:11">
      <c r="A108" s="428">
        <v>41152</v>
      </c>
      <c r="B108" s="415">
        <f t="shared" si="25"/>
        <v>3</v>
      </c>
      <c r="C108" s="416" t="str">
        <f t="shared" si="26"/>
        <v>Sep2012</v>
      </c>
      <c r="D108" s="416">
        <f t="shared" si="27"/>
        <v>41153</v>
      </c>
      <c r="E108" s="417">
        <v>4113</v>
      </c>
      <c r="F108" s="417">
        <v>13340</v>
      </c>
      <c r="G108" s="417">
        <v>16500</v>
      </c>
      <c r="H108" s="423">
        <v>84</v>
      </c>
      <c r="I108" s="521">
        <f t="shared" si="23"/>
        <v>16584</v>
      </c>
      <c r="J108" s="523">
        <f t="shared" si="24"/>
        <v>34037</v>
      </c>
      <c r="K108" s="521"/>
    </row>
    <row r="109" spans="1:11">
      <c r="A109" s="429">
        <v>41182</v>
      </c>
      <c r="B109" s="415">
        <f t="shared" si="25"/>
        <v>3</v>
      </c>
      <c r="C109" s="416" t="str">
        <f t="shared" si="26"/>
        <v>Sep2012</v>
      </c>
      <c r="D109" s="416">
        <f t="shared" si="27"/>
        <v>41153</v>
      </c>
      <c r="E109" s="417">
        <v>3932</v>
      </c>
      <c r="F109" s="417">
        <v>13045</v>
      </c>
      <c r="G109" s="417">
        <v>16133</v>
      </c>
      <c r="H109" s="423">
        <v>86</v>
      </c>
      <c r="I109" s="521">
        <f t="shared" si="23"/>
        <v>16219</v>
      </c>
      <c r="J109" s="523">
        <f t="shared" si="24"/>
        <v>33196</v>
      </c>
      <c r="K109" s="521"/>
    </row>
    <row r="110" spans="1:11">
      <c r="A110" s="428">
        <v>41213</v>
      </c>
      <c r="B110" s="415">
        <f t="shared" si="25"/>
        <v>4</v>
      </c>
      <c r="C110" s="416" t="str">
        <f t="shared" si="26"/>
        <v>dec2012</v>
      </c>
      <c r="D110" s="416">
        <f t="shared" si="27"/>
        <v>41244</v>
      </c>
      <c r="E110" s="417">
        <v>3810</v>
      </c>
      <c r="F110" s="417">
        <v>13052</v>
      </c>
      <c r="G110" s="417">
        <v>16144</v>
      </c>
      <c r="H110" s="423">
        <v>84</v>
      </c>
      <c r="I110" s="521">
        <f t="shared" si="23"/>
        <v>16228</v>
      </c>
      <c r="J110" s="523">
        <f t="shared" si="24"/>
        <v>33090</v>
      </c>
      <c r="K110" s="521"/>
    </row>
    <row r="111" spans="1:11">
      <c r="A111" s="429">
        <v>41243</v>
      </c>
      <c r="B111" s="415">
        <f t="shared" si="25"/>
        <v>4</v>
      </c>
      <c r="C111" s="416" t="str">
        <f t="shared" si="26"/>
        <v>dec2012</v>
      </c>
      <c r="D111" s="416">
        <f t="shared" si="27"/>
        <v>41244</v>
      </c>
      <c r="E111" s="417">
        <v>3763</v>
      </c>
      <c r="F111" s="417">
        <v>12984</v>
      </c>
      <c r="G111" s="417">
        <v>15812</v>
      </c>
      <c r="H111" s="423">
        <v>85</v>
      </c>
      <c r="I111" s="521">
        <f t="shared" si="23"/>
        <v>15897</v>
      </c>
      <c r="J111" s="523">
        <f t="shared" si="24"/>
        <v>32644</v>
      </c>
      <c r="K111" s="521"/>
    </row>
    <row r="112" spans="1:11">
      <c r="A112" s="428">
        <v>41274</v>
      </c>
      <c r="B112" s="415">
        <f t="shared" si="25"/>
        <v>4</v>
      </c>
      <c r="C112" s="416" t="str">
        <f t="shared" si="26"/>
        <v>dec2012</v>
      </c>
      <c r="D112" s="416">
        <f t="shared" si="27"/>
        <v>41244</v>
      </c>
      <c r="E112" s="417">
        <v>3910</v>
      </c>
      <c r="F112" s="417">
        <v>14326</v>
      </c>
      <c r="G112" s="417">
        <v>16306</v>
      </c>
      <c r="H112" s="423">
        <v>80</v>
      </c>
      <c r="I112" s="521">
        <f t="shared" si="23"/>
        <v>16386</v>
      </c>
      <c r="J112" s="523">
        <f t="shared" si="24"/>
        <v>34622</v>
      </c>
      <c r="K112" s="521"/>
    </row>
    <row r="113" spans="1:11">
      <c r="A113" s="429">
        <v>41305</v>
      </c>
      <c r="B113" s="415">
        <f t="shared" si="25"/>
        <v>1</v>
      </c>
      <c r="C113" s="416" t="str">
        <f t="shared" si="26"/>
        <v>Mar2013</v>
      </c>
      <c r="D113" s="416">
        <f t="shared" si="27"/>
        <v>41334</v>
      </c>
      <c r="E113" s="417">
        <v>4069</v>
      </c>
      <c r="F113" s="417">
        <v>14300</v>
      </c>
      <c r="G113" s="417">
        <v>16693</v>
      </c>
      <c r="H113" s="423">
        <v>89</v>
      </c>
      <c r="I113" s="521">
        <f t="shared" si="23"/>
        <v>16782</v>
      </c>
      <c r="J113" s="523">
        <f t="shared" si="24"/>
        <v>35151</v>
      </c>
      <c r="K113" s="521"/>
    </row>
    <row r="114" spans="1:11">
      <c r="A114" s="428">
        <v>41333</v>
      </c>
      <c r="B114" s="415">
        <f t="shared" si="25"/>
        <v>1</v>
      </c>
      <c r="C114" s="416" t="str">
        <f t="shared" si="26"/>
        <v>Mar2013</v>
      </c>
      <c r="D114" s="416">
        <f t="shared" si="27"/>
        <v>41334</v>
      </c>
      <c r="E114" s="417">
        <v>4105</v>
      </c>
      <c r="F114" s="417">
        <v>13380</v>
      </c>
      <c r="G114" s="417">
        <v>16181</v>
      </c>
      <c r="H114" s="423">
        <v>105</v>
      </c>
      <c r="I114" s="521">
        <f t="shared" si="23"/>
        <v>16286</v>
      </c>
      <c r="J114" s="523">
        <f t="shared" si="24"/>
        <v>33771</v>
      </c>
      <c r="K114" s="521"/>
    </row>
    <row r="115" spans="1:11">
      <c r="A115" s="429">
        <v>41364</v>
      </c>
      <c r="B115" s="415">
        <f t="shared" si="25"/>
        <v>1</v>
      </c>
      <c r="C115" s="416" t="str">
        <f t="shared" si="26"/>
        <v>Mar2013</v>
      </c>
      <c r="D115" s="416">
        <f t="shared" si="27"/>
        <v>41334</v>
      </c>
      <c r="E115" s="417">
        <v>3928</v>
      </c>
      <c r="F115" s="417">
        <v>13109</v>
      </c>
      <c r="G115" s="417">
        <v>15856</v>
      </c>
      <c r="H115" s="423">
        <v>108</v>
      </c>
      <c r="I115" s="521">
        <f t="shared" si="23"/>
        <v>15964</v>
      </c>
      <c r="J115" s="523">
        <f t="shared" si="24"/>
        <v>33001</v>
      </c>
      <c r="K115" s="521"/>
    </row>
    <row r="116" spans="1:11">
      <c r="A116" s="428">
        <v>41394</v>
      </c>
      <c r="B116" s="415">
        <f t="shared" si="25"/>
        <v>2</v>
      </c>
      <c r="C116" s="416" t="str">
        <f t="shared" si="26"/>
        <v>June2013</v>
      </c>
      <c r="D116" s="416">
        <f t="shared" si="27"/>
        <v>41426</v>
      </c>
      <c r="E116" s="417">
        <v>3813</v>
      </c>
      <c r="F116" s="417">
        <v>13149</v>
      </c>
      <c r="G116" s="417">
        <v>15612</v>
      </c>
      <c r="H116" s="423">
        <v>104</v>
      </c>
      <c r="I116" s="521">
        <f t="shared" si="23"/>
        <v>15716</v>
      </c>
      <c r="J116" s="523">
        <f t="shared" si="24"/>
        <v>32678</v>
      </c>
      <c r="K116" s="521"/>
    </row>
    <row r="117" spans="1:11">
      <c r="A117" s="429">
        <v>41425</v>
      </c>
      <c r="B117" s="415">
        <f t="shared" si="25"/>
        <v>2</v>
      </c>
      <c r="C117" s="416" t="str">
        <f t="shared" si="26"/>
        <v>June2013</v>
      </c>
      <c r="D117" s="416">
        <f t="shared" si="27"/>
        <v>41426</v>
      </c>
      <c r="E117" s="417">
        <v>3651</v>
      </c>
      <c r="F117" s="417">
        <v>12661</v>
      </c>
      <c r="G117" s="417">
        <v>15007</v>
      </c>
      <c r="H117" s="423">
        <v>100</v>
      </c>
      <c r="I117" s="521">
        <f t="shared" si="23"/>
        <v>15107</v>
      </c>
      <c r="J117" s="523">
        <f t="shared" si="24"/>
        <v>31419</v>
      </c>
      <c r="K117" s="521"/>
    </row>
    <row r="118" spans="1:11">
      <c r="A118" s="428">
        <v>41455</v>
      </c>
      <c r="B118" s="415">
        <f t="shared" si="25"/>
        <v>2</v>
      </c>
      <c r="C118" s="416" t="str">
        <f t="shared" si="26"/>
        <v>June2013</v>
      </c>
      <c r="D118" s="416">
        <f t="shared" si="27"/>
        <v>41426</v>
      </c>
      <c r="E118" s="417">
        <v>3804</v>
      </c>
      <c r="F118" s="417">
        <v>12407</v>
      </c>
      <c r="G118" s="417">
        <v>14777</v>
      </c>
      <c r="H118" s="423">
        <v>103</v>
      </c>
      <c r="I118" s="521">
        <f t="shared" si="23"/>
        <v>14880</v>
      </c>
      <c r="J118" s="523">
        <f t="shared" si="24"/>
        <v>31091</v>
      </c>
      <c r="K118" s="521"/>
    </row>
    <row r="119" spans="1:11">
      <c r="A119" s="429">
        <v>41486</v>
      </c>
      <c r="B119" s="415">
        <f t="shared" si="25"/>
        <v>3</v>
      </c>
      <c r="C119" s="416" t="str">
        <f t="shared" si="26"/>
        <v>Sep2013</v>
      </c>
      <c r="D119" s="416">
        <f t="shared" si="27"/>
        <v>41518</v>
      </c>
      <c r="E119" s="417">
        <v>3469</v>
      </c>
      <c r="F119" s="417">
        <v>11564</v>
      </c>
      <c r="G119" s="417">
        <v>14009</v>
      </c>
      <c r="H119" s="423">
        <v>100</v>
      </c>
      <c r="I119" s="521">
        <f t="shared" si="23"/>
        <v>14109</v>
      </c>
      <c r="J119" s="523">
        <f t="shared" si="24"/>
        <v>29142</v>
      </c>
      <c r="K119" s="521"/>
    </row>
    <row r="120" spans="1:11">
      <c r="A120" s="428">
        <v>41517</v>
      </c>
      <c r="B120" s="415">
        <f t="shared" si="25"/>
        <v>3</v>
      </c>
      <c r="C120" s="416" t="str">
        <f t="shared" si="26"/>
        <v>Sep2013</v>
      </c>
      <c r="D120" s="416">
        <f t="shared" si="27"/>
        <v>41518</v>
      </c>
      <c r="E120" s="417">
        <v>3517</v>
      </c>
      <c r="F120" s="417">
        <v>11779</v>
      </c>
      <c r="G120" s="417">
        <v>14063</v>
      </c>
      <c r="H120" s="423">
        <v>101</v>
      </c>
      <c r="I120" s="521">
        <f t="shared" si="23"/>
        <v>14164</v>
      </c>
      <c r="J120" s="523">
        <f t="shared" si="24"/>
        <v>29460</v>
      </c>
      <c r="K120" s="521"/>
    </row>
    <row r="121" spans="1:11">
      <c r="A121" s="429">
        <v>41547</v>
      </c>
      <c r="B121" s="415">
        <f t="shared" si="25"/>
        <v>3</v>
      </c>
      <c r="C121" s="416" t="str">
        <f t="shared" si="26"/>
        <v>Sep2013</v>
      </c>
      <c r="D121" s="416">
        <f t="shared" si="27"/>
        <v>41518</v>
      </c>
      <c r="E121" s="417">
        <v>3262</v>
      </c>
      <c r="F121" s="417">
        <v>12065</v>
      </c>
      <c r="G121" s="417">
        <v>14135</v>
      </c>
      <c r="H121" s="423">
        <v>104</v>
      </c>
      <c r="I121" s="521">
        <f t="shared" si="23"/>
        <v>14239</v>
      </c>
      <c r="J121" s="523">
        <f t="shared" si="24"/>
        <v>29566</v>
      </c>
      <c r="K121" s="521"/>
    </row>
    <row r="122" spans="1:11">
      <c r="A122" s="428">
        <v>41578</v>
      </c>
      <c r="B122" s="415">
        <f t="shared" si="25"/>
        <v>4</v>
      </c>
      <c r="C122" s="416" t="str">
        <f t="shared" si="26"/>
        <v>dec2013</v>
      </c>
      <c r="D122" s="416">
        <f t="shared" si="27"/>
        <v>41609</v>
      </c>
      <c r="E122" s="417">
        <v>3059</v>
      </c>
      <c r="F122" s="417">
        <v>11850</v>
      </c>
      <c r="G122" s="417">
        <v>14036</v>
      </c>
      <c r="H122" s="423">
        <v>87</v>
      </c>
      <c r="I122" s="521">
        <f>SUM(G122:H122)</f>
        <v>14123</v>
      </c>
      <c r="J122" s="523">
        <f t="shared" si="24"/>
        <v>29032</v>
      </c>
      <c r="K122" s="521"/>
    </row>
    <row r="123" spans="1:11">
      <c r="A123" s="429">
        <v>41608</v>
      </c>
      <c r="B123" s="415">
        <f t="shared" si="25"/>
        <v>4</v>
      </c>
      <c r="C123" s="416" t="str">
        <f t="shared" si="26"/>
        <v>dec2013</v>
      </c>
      <c r="D123" s="416">
        <f t="shared" si="27"/>
        <v>41609</v>
      </c>
      <c r="E123" s="417">
        <v>3158</v>
      </c>
      <c r="F123" s="417">
        <v>12065</v>
      </c>
      <c r="G123" s="417">
        <v>14012</v>
      </c>
      <c r="H123" s="423">
        <v>92</v>
      </c>
      <c r="I123" s="521">
        <f t="shared" si="23"/>
        <v>14104</v>
      </c>
      <c r="J123" s="523">
        <f t="shared" si="24"/>
        <v>29327</v>
      </c>
      <c r="K123" s="521"/>
    </row>
    <row r="124" spans="1:11">
      <c r="A124" s="428">
        <v>41639</v>
      </c>
      <c r="B124" s="415">
        <f t="shared" si="25"/>
        <v>4</v>
      </c>
      <c r="C124" s="416" t="str">
        <f t="shared" si="26"/>
        <v>dec2013</v>
      </c>
      <c r="D124" s="416">
        <f t="shared" si="27"/>
        <v>41609</v>
      </c>
      <c r="E124" s="417">
        <v>3164</v>
      </c>
      <c r="F124" s="417">
        <v>12925</v>
      </c>
      <c r="G124" s="417">
        <v>14475</v>
      </c>
      <c r="H124" s="423">
        <v>87</v>
      </c>
      <c r="I124" s="521">
        <f t="shared" si="23"/>
        <v>14562</v>
      </c>
      <c r="J124" s="523">
        <f t="shared" si="24"/>
        <v>30651</v>
      </c>
      <c r="K124" s="521"/>
    </row>
    <row r="125" spans="1:11">
      <c r="A125" s="429">
        <v>41670</v>
      </c>
      <c r="B125" s="415">
        <f t="shared" si="25"/>
        <v>1</v>
      </c>
      <c r="C125" s="416" t="str">
        <f t="shared" si="26"/>
        <v>Mar2014</v>
      </c>
      <c r="D125" s="416">
        <f t="shared" si="27"/>
        <v>41699</v>
      </c>
      <c r="E125" s="417">
        <v>3238</v>
      </c>
      <c r="F125" s="417">
        <v>13011</v>
      </c>
      <c r="G125" s="417">
        <v>15203</v>
      </c>
      <c r="H125" s="423">
        <v>89</v>
      </c>
      <c r="I125" s="521">
        <f t="shared" si="23"/>
        <v>15292</v>
      </c>
      <c r="J125" s="523">
        <f t="shared" si="24"/>
        <v>31541</v>
      </c>
      <c r="K125" s="521"/>
    </row>
    <row r="126" spans="1:11">
      <c r="A126" s="428">
        <v>41698</v>
      </c>
      <c r="B126" s="415">
        <f t="shared" si="25"/>
        <v>1</v>
      </c>
      <c r="C126" s="416" t="str">
        <f t="shared" si="26"/>
        <v>Mar2014</v>
      </c>
      <c r="D126" s="416">
        <f t="shared" si="27"/>
        <v>41699</v>
      </c>
      <c r="E126" s="417">
        <v>3022</v>
      </c>
      <c r="F126" s="417">
        <v>12751</v>
      </c>
      <c r="G126" s="417">
        <v>15270</v>
      </c>
      <c r="H126" s="423">
        <v>82</v>
      </c>
      <c r="I126" s="521">
        <f t="shared" si="23"/>
        <v>15352</v>
      </c>
      <c r="J126" s="523">
        <f t="shared" si="24"/>
        <v>31125</v>
      </c>
      <c r="K126" s="521"/>
    </row>
    <row r="127" spans="1:11">
      <c r="A127" s="429">
        <v>41729</v>
      </c>
      <c r="B127" s="415">
        <f t="shared" si="25"/>
        <v>1</v>
      </c>
      <c r="C127" s="416" t="str">
        <f t="shared" si="26"/>
        <v>Mar2014</v>
      </c>
      <c r="D127" s="416">
        <f t="shared" si="27"/>
        <v>41699</v>
      </c>
      <c r="E127" s="417">
        <v>2998</v>
      </c>
      <c r="F127" s="417">
        <v>13055</v>
      </c>
      <c r="G127" s="417">
        <v>15510</v>
      </c>
      <c r="H127" s="423">
        <v>73</v>
      </c>
      <c r="I127" s="521">
        <f t="shared" si="23"/>
        <v>15583</v>
      </c>
      <c r="J127" s="523">
        <f t="shared" si="24"/>
        <v>31636</v>
      </c>
      <c r="K127" s="521"/>
    </row>
    <row r="128" spans="1:11">
      <c r="A128" s="428">
        <v>41759</v>
      </c>
      <c r="B128" s="415">
        <f t="shared" si="25"/>
        <v>2</v>
      </c>
      <c r="C128" s="416" t="str">
        <f t="shared" si="26"/>
        <v>June2014</v>
      </c>
      <c r="D128" s="416">
        <f t="shared" si="27"/>
        <v>41791</v>
      </c>
      <c r="E128" s="417">
        <v>3054</v>
      </c>
      <c r="F128" s="417">
        <v>12887</v>
      </c>
      <c r="G128" s="417">
        <v>15391</v>
      </c>
      <c r="H128" s="423">
        <v>76</v>
      </c>
      <c r="I128" s="521">
        <f t="shared" si="23"/>
        <v>15467</v>
      </c>
      <c r="J128" s="523">
        <f t="shared" si="24"/>
        <v>31408</v>
      </c>
      <c r="K128" s="521"/>
    </row>
    <row r="129" spans="1:11">
      <c r="A129" s="429">
        <v>41790</v>
      </c>
      <c r="B129" s="415">
        <f t="shared" si="25"/>
        <v>2</v>
      </c>
      <c r="C129" s="416" t="str">
        <f t="shared" si="26"/>
        <v>June2014</v>
      </c>
      <c r="D129" s="416">
        <f t="shared" si="27"/>
        <v>41791</v>
      </c>
      <c r="E129" s="417">
        <v>2810</v>
      </c>
      <c r="F129" s="417">
        <v>12304</v>
      </c>
      <c r="G129" s="417">
        <v>14963</v>
      </c>
      <c r="H129" s="423">
        <v>70</v>
      </c>
      <c r="I129" s="521">
        <f t="shared" si="23"/>
        <v>15033</v>
      </c>
      <c r="J129" s="523">
        <f t="shared" si="24"/>
        <v>30147</v>
      </c>
      <c r="K129" s="521"/>
    </row>
    <row r="130" spans="1:11">
      <c r="A130" s="428">
        <v>41820</v>
      </c>
      <c r="B130" s="415">
        <f t="shared" si="25"/>
        <v>2</v>
      </c>
      <c r="C130" s="416" t="str">
        <f t="shared" si="26"/>
        <v>June2014</v>
      </c>
      <c r="D130" s="416">
        <f t="shared" si="27"/>
        <v>41791</v>
      </c>
      <c r="E130" s="417">
        <v>2638</v>
      </c>
      <c r="F130" s="417">
        <v>11554</v>
      </c>
      <c r="G130" s="417">
        <v>14658</v>
      </c>
      <c r="H130" s="423">
        <v>67</v>
      </c>
      <c r="I130" s="521">
        <f t="shared" si="23"/>
        <v>14725</v>
      </c>
      <c r="J130" s="523">
        <f t="shared" si="24"/>
        <v>28917</v>
      </c>
      <c r="K130" s="521"/>
    </row>
    <row r="131" spans="1:11">
      <c r="A131" s="429">
        <v>41851</v>
      </c>
      <c r="B131" s="415">
        <f t="shared" si="25"/>
        <v>3</v>
      </c>
      <c r="C131" s="416" t="str">
        <f t="shared" si="26"/>
        <v>Sep2014</v>
      </c>
      <c r="D131" s="416">
        <f t="shared" si="27"/>
        <v>41883</v>
      </c>
      <c r="E131" s="417">
        <v>2473</v>
      </c>
      <c r="F131" s="417">
        <v>10841</v>
      </c>
      <c r="G131" s="417">
        <v>14008</v>
      </c>
      <c r="H131" s="423">
        <v>68</v>
      </c>
      <c r="I131" s="521">
        <f t="shared" si="23"/>
        <v>14076</v>
      </c>
      <c r="J131" s="523">
        <f t="shared" si="24"/>
        <v>27390</v>
      </c>
      <c r="K131" s="521"/>
    </row>
    <row r="132" spans="1:11">
      <c r="A132" s="428">
        <v>41882</v>
      </c>
      <c r="B132" s="415">
        <f t="shared" si="25"/>
        <v>3</v>
      </c>
      <c r="C132" s="416" t="str">
        <f t="shared" si="26"/>
        <v>Sep2014</v>
      </c>
      <c r="D132" s="416">
        <f t="shared" si="27"/>
        <v>41883</v>
      </c>
      <c r="E132" s="417">
        <v>2492</v>
      </c>
      <c r="F132" s="417">
        <v>10746</v>
      </c>
      <c r="G132" s="417">
        <v>14015</v>
      </c>
      <c r="H132" s="423">
        <v>65</v>
      </c>
      <c r="I132" s="521">
        <f t="shared" si="23"/>
        <v>14080</v>
      </c>
      <c r="J132" s="523">
        <f t="shared" si="24"/>
        <v>27318</v>
      </c>
      <c r="K132" s="521"/>
    </row>
    <row r="133" spans="1:11">
      <c r="A133" s="429">
        <v>41912</v>
      </c>
      <c r="B133" s="415">
        <f t="shared" si="25"/>
        <v>3</v>
      </c>
      <c r="C133" s="416" t="str">
        <f t="shared" si="26"/>
        <v>Sep2014</v>
      </c>
      <c r="D133" s="416">
        <f t="shared" si="27"/>
        <v>41883</v>
      </c>
      <c r="E133" s="417">
        <v>2452</v>
      </c>
      <c r="F133" s="417">
        <v>10642</v>
      </c>
      <c r="G133" s="417">
        <v>14030</v>
      </c>
      <c r="H133" s="423">
        <v>55</v>
      </c>
      <c r="I133" s="521">
        <f t="shared" si="23"/>
        <v>14085</v>
      </c>
      <c r="J133" s="523">
        <f t="shared" si="24"/>
        <v>27179</v>
      </c>
      <c r="K133" s="521"/>
    </row>
    <row r="134" spans="1:11">
      <c r="A134" s="428">
        <v>41943</v>
      </c>
      <c r="B134" s="415">
        <f t="shared" si="25"/>
        <v>4</v>
      </c>
      <c r="C134" s="416" t="str">
        <f t="shared" si="26"/>
        <v>dec2014</v>
      </c>
      <c r="D134" s="416">
        <f t="shared" si="27"/>
        <v>41974</v>
      </c>
      <c r="E134" s="417">
        <v>2346</v>
      </c>
      <c r="F134" s="417">
        <v>10457</v>
      </c>
      <c r="G134" s="417">
        <v>13943</v>
      </c>
      <c r="H134" s="423">
        <v>58</v>
      </c>
      <c r="I134" s="521">
        <f t="shared" si="23"/>
        <v>14001</v>
      </c>
      <c r="J134" s="523">
        <f t="shared" si="24"/>
        <v>26804</v>
      </c>
      <c r="K134" s="521"/>
    </row>
    <row r="135" spans="1:11">
      <c r="A135" s="429">
        <v>41973</v>
      </c>
      <c r="B135" s="415">
        <f t="shared" si="25"/>
        <v>4</v>
      </c>
      <c r="C135" s="416" t="str">
        <f t="shared" si="26"/>
        <v>dec2014</v>
      </c>
      <c r="D135" s="416">
        <f t="shared" si="27"/>
        <v>41974</v>
      </c>
      <c r="E135" s="417">
        <v>2284</v>
      </c>
      <c r="F135" s="417">
        <v>10475</v>
      </c>
      <c r="G135" s="417">
        <v>14013</v>
      </c>
      <c r="H135" s="423">
        <v>60</v>
      </c>
      <c r="I135" s="521">
        <f t="shared" si="23"/>
        <v>14073</v>
      </c>
      <c r="J135" s="523">
        <f t="shared" si="24"/>
        <v>26832</v>
      </c>
      <c r="K135" s="521"/>
    </row>
    <row r="136" spans="1:11">
      <c r="A136" s="428">
        <v>42004</v>
      </c>
      <c r="B136" s="415">
        <f t="shared" si="25"/>
        <v>4</v>
      </c>
      <c r="C136" s="416" t="str">
        <f t="shared" si="26"/>
        <v>dec2014</v>
      </c>
      <c r="D136" s="416">
        <f t="shared" si="27"/>
        <v>41974</v>
      </c>
      <c r="E136" s="417">
        <v>2472</v>
      </c>
      <c r="F136" s="417">
        <v>11295</v>
      </c>
      <c r="G136" s="417">
        <v>14614</v>
      </c>
      <c r="H136" s="423">
        <v>61</v>
      </c>
      <c r="I136" s="521">
        <f t="shared" ref="I136:I142" si="28">SUM(G136:H136)</f>
        <v>14675</v>
      </c>
      <c r="J136" s="523">
        <f t="shared" ref="J136:J160" si="29">SUM(E136:H136)</f>
        <v>28442</v>
      </c>
      <c r="K136" s="521"/>
    </row>
    <row r="137" spans="1:11">
      <c r="A137" s="429">
        <v>42035</v>
      </c>
      <c r="B137" s="415">
        <f t="shared" si="25"/>
        <v>1</v>
      </c>
      <c r="C137" s="416" t="str">
        <f t="shared" si="26"/>
        <v>Mar2015</v>
      </c>
      <c r="D137" s="416">
        <f t="shared" si="27"/>
        <v>42064</v>
      </c>
      <c r="E137" s="417">
        <v>2741</v>
      </c>
      <c r="F137" s="417">
        <v>12255</v>
      </c>
      <c r="G137" s="417">
        <v>15637</v>
      </c>
      <c r="H137" s="423">
        <v>65</v>
      </c>
      <c r="I137" s="521">
        <f t="shared" si="28"/>
        <v>15702</v>
      </c>
      <c r="J137" s="523">
        <f t="shared" si="29"/>
        <v>30698</v>
      </c>
      <c r="K137" s="521"/>
    </row>
    <row r="138" spans="1:11">
      <c r="A138" s="428">
        <v>42063</v>
      </c>
      <c r="B138" s="415">
        <f t="shared" si="25"/>
        <v>1</v>
      </c>
      <c r="C138" s="416" t="str">
        <f t="shared" si="26"/>
        <v>Mar2015</v>
      </c>
      <c r="D138" s="416">
        <f t="shared" si="27"/>
        <v>42064</v>
      </c>
      <c r="E138" s="417">
        <v>2632</v>
      </c>
      <c r="F138" s="417">
        <v>12248</v>
      </c>
      <c r="G138" s="417">
        <v>15956</v>
      </c>
      <c r="H138" s="423">
        <v>75</v>
      </c>
      <c r="I138" s="521">
        <f t="shared" si="28"/>
        <v>16031</v>
      </c>
      <c r="J138" s="523">
        <f t="shared" si="29"/>
        <v>30911</v>
      </c>
      <c r="K138" s="521"/>
    </row>
    <row r="139" spans="1:11">
      <c r="A139" s="429">
        <v>42094</v>
      </c>
      <c r="B139" s="415">
        <f t="shared" si="25"/>
        <v>1</v>
      </c>
      <c r="C139" s="416" t="str">
        <f t="shared" si="26"/>
        <v>Mar2015</v>
      </c>
      <c r="D139" s="416">
        <f t="shared" si="27"/>
        <v>42064</v>
      </c>
      <c r="E139" s="417">
        <v>2505</v>
      </c>
      <c r="F139" s="417">
        <v>11526</v>
      </c>
      <c r="G139" s="417">
        <v>15869</v>
      </c>
      <c r="H139" s="423">
        <v>72</v>
      </c>
      <c r="I139" s="521">
        <f t="shared" si="28"/>
        <v>15941</v>
      </c>
      <c r="J139" s="523">
        <f t="shared" si="29"/>
        <v>29972</v>
      </c>
      <c r="K139" s="521"/>
    </row>
    <row r="140" spans="1:11">
      <c r="A140" s="428">
        <v>42124</v>
      </c>
      <c r="B140" s="415">
        <f t="shared" si="25"/>
        <v>2</v>
      </c>
      <c r="C140" s="416" t="str">
        <f t="shared" si="26"/>
        <v>June2015</v>
      </c>
      <c r="D140" s="416">
        <f t="shared" si="27"/>
        <v>42156</v>
      </c>
      <c r="E140" s="417">
        <v>2513</v>
      </c>
      <c r="F140" s="417">
        <v>11351</v>
      </c>
      <c r="G140" s="417">
        <v>15821</v>
      </c>
      <c r="H140" s="423">
        <v>75</v>
      </c>
      <c r="I140" s="521">
        <f t="shared" si="28"/>
        <v>15896</v>
      </c>
      <c r="J140" s="523">
        <f t="shared" si="29"/>
        <v>29760</v>
      </c>
      <c r="K140" s="521"/>
    </row>
    <row r="141" spans="1:11">
      <c r="A141" s="429">
        <v>42155</v>
      </c>
      <c r="B141" s="415">
        <f t="shared" si="25"/>
        <v>2</v>
      </c>
      <c r="C141" s="416" t="str">
        <f t="shared" si="26"/>
        <v>June2015</v>
      </c>
      <c r="D141" s="416">
        <f t="shared" si="27"/>
        <v>42156</v>
      </c>
      <c r="E141" s="417">
        <v>2604</v>
      </c>
      <c r="F141" s="417">
        <v>11459</v>
      </c>
      <c r="G141" s="417">
        <v>15851</v>
      </c>
      <c r="H141" s="423">
        <v>77</v>
      </c>
      <c r="I141" s="521">
        <f t="shared" si="28"/>
        <v>15928</v>
      </c>
      <c r="J141" s="523">
        <f t="shared" si="29"/>
        <v>29991</v>
      </c>
      <c r="K141" s="521"/>
    </row>
    <row r="142" spans="1:11">
      <c r="A142" s="428">
        <v>42185</v>
      </c>
      <c r="B142" s="415">
        <f t="shared" si="25"/>
        <v>2</v>
      </c>
      <c r="C142" s="416" t="str">
        <f t="shared" si="26"/>
        <v>June2015</v>
      </c>
      <c r="D142" s="416">
        <f t="shared" si="27"/>
        <v>42156</v>
      </c>
      <c r="E142" s="417">
        <v>2459</v>
      </c>
      <c r="F142" s="417">
        <v>11218</v>
      </c>
      <c r="G142" s="417">
        <v>15565</v>
      </c>
      <c r="H142" s="423">
        <v>75</v>
      </c>
      <c r="I142" s="521">
        <f t="shared" si="28"/>
        <v>15640</v>
      </c>
      <c r="J142" s="523">
        <f t="shared" si="29"/>
        <v>29317</v>
      </c>
      <c r="K142" s="521"/>
    </row>
    <row r="143" spans="1:11">
      <c r="A143" s="428">
        <v>42216</v>
      </c>
      <c r="B143" s="415">
        <f t="shared" si="25"/>
        <v>3</v>
      </c>
      <c r="C143" s="416" t="str">
        <f t="shared" si="26"/>
        <v>Sep2015</v>
      </c>
      <c r="D143" s="416">
        <f t="shared" si="27"/>
        <v>42248</v>
      </c>
      <c r="E143" s="417">
        <v>2215</v>
      </c>
      <c r="F143" s="417">
        <v>10994</v>
      </c>
      <c r="G143" s="417">
        <v>15226</v>
      </c>
      <c r="H143" s="417">
        <v>80</v>
      </c>
      <c r="I143" s="521">
        <f>SUM(G143:H143)</f>
        <v>15306</v>
      </c>
      <c r="J143" s="523">
        <f t="shared" si="29"/>
        <v>28515</v>
      </c>
      <c r="K143" s="521"/>
    </row>
    <row r="144" spans="1:11">
      <c r="A144" s="428">
        <v>42247</v>
      </c>
      <c r="B144" s="415">
        <f t="shared" si="25"/>
        <v>3</v>
      </c>
      <c r="C144" s="416" t="str">
        <f t="shared" si="26"/>
        <v>Sep2015</v>
      </c>
      <c r="D144" s="416">
        <f t="shared" si="27"/>
        <v>42248</v>
      </c>
      <c r="E144" s="417">
        <v>2287</v>
      </c>
      <c r="F144" s="417">
        <v>11196</v>
      </c>
      <c r="G144" s="417">
        <v>15398</v>
      </c>
      <c r="H144" s="417">
        <v>86</v>
      </c>
      <c r="I144" s="521">
        <f t="shared" ref="I144:I160" si="30">SUM(G144:H144)</f>
        <v>15484</v>
      </c>
      <c r="J144" s="523">
        <f t="shared" si="29"/>
        <v>28967</v>
      </c>
      <c r="K144" s="521"/>
    </row>
    <row r="145" spans="1:13">
      <c r="A145" s="428">
        <v>42277</v>
      </c>
      <c r="B145" s="415">
        <f t="shared" si="25"/>
        <v>3</v>
      </c>
      <c r="C145" s="416" t="str">
        <f t="shared" si="26"/>
        <v>Sep2015</v>
      </c>
      <c r="D145" s="416">
        <f t="shared" si="27"/>
        <v>42248</v>
      </c>
      <c r="E145" s="417">
        <v>2288</v>
      </c>
      <c r="F145" s="417">
        <v>11064</v>
      </c>
      <c r="G145" s="417">
        <v>15306</v>
      </c>
      <c r="H145" s="417">
        <v>81</v>
      </c>
      <c r="I145" s="521">
        <f t="shared" si="30"/>
        <v>15387</v>
      </c>
      <c r="J145" s="523">
        <f t="shared" si="29"/>
        <v>28739</v>
      </c>
      <c r="K145" s="521"/>
    </row>
    <row r="146" spans="1:13">
      <c r="A146" s="428">
        <v>42308</v>
      </c>
      <c r="B146" s="415">
        <f t="shared" si="25"/>
        <v>4</v>
      </c>
      <c r="C146" s="416" t="str">
        <f t="shared" si="26"/>
        <v>dec2015</v>
      </c>
      <c r="D146" s="416">
        <f t="shared" si="27"/>
        <v>42339</v>
      </c>
      <c r="E146" s="417">
        <v>2328</v>
      </c>
      <c r="F146" s="417">
        <v>11438</v>
      </c>
      <c r="G146" s="417">
        <v>15541</v>
      </c>
      <c r="H146" s="417">
        <v>81</v>
      </c>
      <c r="I146" s="521">
        <f t="shared" si="30"/>
        <v>15622</v>
      </c>
      <c r="J146" s="523">
        <f t="shared" si="29"/>
        <v>29388</v>
      </c>
      <c r="K146" s="521"/>
    </row>
    <row r="147" spans="1:13">
      <c r="A147" s="428">
        <v>42338</v>
      </c>
      <c r="B147" s="415">
        <f t="shared" si="25"/>
        <v>4</v>
      </c>
      <c r="C147" s="416" t="str">
        <f t="shared" si="26"/>
        <v>dec2015</v>
      </c>
      <c r="D147" s="416">
        <f t="shared" si="27"/>
        <v>42339</v>
      </c>
      <c r="E147" s="417">
        <v>2388</v>
      </c>
      <c r="F147" s="417">
        <v>11543</v>
      </c>
      <c r="G147" s="417">
        <v>15599</v>
      </c>
      <c r="H147" s="417">
        <v>83</v>
      </c>
      <c r="I147" s="521">
        <f t="shared" si="30"/>
        <v>15682</v>
      </c>
      <c r="J147" s="523">
        <f t="shared" si="29"/>
        <v>29613</v>
      </c>
      <c r="K147" s="521"/>
    </row>
    <row r="148" spans="1:13">
      <c r="A148" s="428">
        <v>42369</v>
      </c>
      <c r="B148" s="415">
        <f t="shared" si="25"/>
        <v>4</v>
      </c>
      <c r="C148" s="416" t="str">
        <f t="shared" si="26"/>
        <v>dec2015</v>
      </c>
      <c r="D148" s="416">
        <f t="shared" si="27"/>
        <v>42339</v>
      </c>
      <c r="E148" s="417">
        <v>2434</v>
      </c>
      <c r="F148" s="417">
        <v>12599</v>
      </c>
      <c r="G148" s="417">
        <v>16365</v>
      </c>
      <c r="H148" s="417">
        <v>82</v>
      </c>
      <c r="I148" s="521">
        <f t="shared" si="30"/>
        <v>16447</v>
      </c>
      <c r="J148" s="523">
        <f t="shared" si="29"/>
        <v>31480</v>
      </c>
      <c r="K148" s="521"/>
    </row>
    <row r="149" spans="1:13">
      <c r="A149" s="428">
        <v>42400</v>
      </c>
      <c r="B149" s="415">
        <f t="shared" si="25"/>
        <v>1</v>
      </c>
      <c r="C149" s="416" t="str">
        <f t="shared" si="26"/>
        <v>Mar2016</v>
      </c>
      <c r="D149" s="416">
        <f t="shared" si="27"/>
        <v>42430</v>
      </c>
      <c r="E149" s="417">
        <v>2693</v>
      </c>
      <c r="F149" s="417">
        <v>12984</v>
      </c>
      <c r="G149" s="417">
        <v>17194</v>
      </c>
      <c r="H149" s="417">
        <v>86</v>
      </c>
      <c r="I149" s="521">
        <f t="shared" si="30"/>
        <v>17280</v>
      </c>
      <c r="J149" s="523">
        <f t="shared" si="29"/>
        <v>32957</v>
      </c>
      <c r="K149" s="521"/>
    </row>
    <row r="150" spans="1:13">
      <c r="A150" s="428">
        <v>42429</v>
      </c>
      <c r="B150" s="415">
        <f t="shared" si="25"/>
        <v>1</v>
      </c>
      <c r="C150" s="416" t="str">
        <f t="shared" si="26"/>
        <v>Mar2016</v>
      </c>
      <c r="D150" s="416">
        <f t="shared" si="27"/>
        <v>42430</v>
      </c>
      <c r="E150" s="417">
        <v>2628</v>
      </c>
      <c r="F150" s="417">
        <v>12678</v>
      </c>
      <c r="G150" s="417">
        <v>17343</v>
      </c>
      <c r="H150" s="417">
        <v>87</v>
      </c>
      <c r="I150" s="521">
        <f t="shared" si="30"/>
        <v>17430</v>
      </c>
      <c r="J150" s="523">
        <f t="shared" si="29"/>
        <v>32736</v>
      </c>
      <c r="K150" s="521"/>
    </row>
    <row r="151" spans="1:13">
      <c r="A151" s="428">
        <v>42460</v>
      </c>
      <c r="B151" s="415">
        <f t="shared" si="25"/>
        <v>1</v>
      </c>
      <c r="C151" s="416" t="str">
        <f t="shared" si="26"/>
        <v>Mar2016</v>
      </c>
      <c r="D151" s="416">
        <f t="shared" si="27"/>
        <v>42430</v>
      </c>
      <c r="E151" s="417">
        <v>2533</v>
      </c>
      <c r="F151" s="417">
        <v>12829</v>
      </c>
      <c r="G151" s="417">
        <v>17585</v>
      </c>
      <c r="H151" s="417">
        <v>87</v>
      </c>
      <c r="I151" s="521">
        <f t="shared" si="30"/>
        <v>17672</v>
      </c>
      <c r="J151" s="523">
        <f t="shared" si="29"/>
        <v>33034</v>
      </c>
      <c r="K151" s="521"/>
    </row>
    <row r="152" spans="1:13">
      <c r="A152" s="428">
        <v>42490</v>
      </c>
      <c r="B152" s="415">
        <f t="shared" si="25"/>
        <v>2</v>
      </c>
      <c r="C152" s="416" t="str">
        <f t="shared" ref="C152:C178" si="31">IF(B152=4,"dec",IF(B152=1,"Mar", IF(B152=2,"June",IF(B152=3,"Sep",""))))&amp;YEAR(A152)</f>
        <v>June2016</v>
      </c>
      <c r="D152" s="416">
        <f t="shared" ref="D152:D178" si="32">DATEVALUE(C152)</f>
        <v>42522</v>
      </c>
      <c r="E152" s="417">
        <v>2468</v>
      </c>
      <c r="F152" s="417">
        <v>12627</v>
      </c>
      <c r="G152" s="417">
        <v>17510</v>
      </c>
      <c r="H152" s="417">
        <v>86</v>
      </c>
      <c r="I152" s="521">
        <f t="shared" si="30"/>
        <v>17596</v>
      </c>
      <c r="J152" s="523">
        <f t="shared" si="29"/>
        <v>32691</v>
      </c>
    </row>
    <row r="153" spans="1:13">
      <c r="A153" s="428">
        <v>42521</v>
      </c>
      <c r="B153" s="415">
        <f t="shared" si="25"/>
        <v>2</v>
      </c>
      <c r="C153" s="416" t="str">
        <f t="shared" si="31"/>
        <v>June2016</v>
      </c>
      <c r="D153" s="416">
        <f t="shared" si="32"/>
        <v>42522</v>
      </c>
      <c r="E153" s="417">
        <v>2396</v>
      </c>
      <c r="F153" s="417">
        <v>12240</v>
      </c>
      <c r="G153" s="417">
        <v>17392</v>
      </c>
      <c r="H153" s="417">
        <v>86</v>
      </c>
      <c r="I153" s="417">
        <f t="shared" si="30"/>
        <v>17478</v>
      </c>
      <c r="J153" s="523">
        <f t="shared" si="29"/>
        <v>32114</v>
      </c>
    </row>
    <row r="154" spans="1:13">
      <c r="A154" s="428">
        <v>42551</v>
      </c>
      <c r="B154" s="415">
        <f t="shared" si="25"/>
        <v>2</v>
      </c>
      <c r="C154" s="416" t="str">
        <f t="shared" si="31"/>
        <v>June2016</v>
      </c>
      <c r="D154" s="416">
        <f t="shared" si="32"/>
        <v>42522</v>
      </c>
      <c r="E154" s="417">
        <v>2403</v>
      </c>
      <c r="F154" s="417">
        <v>12487</v>
      </c>
      <c r="G154" s="417">
        <v>17321</v>
      </c>
      <c r="H154" s="417">
        <v>82</v>
      </c>
      <c r="I154" s="417">
        <f t="shared" si="30"/>
        <v>17403</v>
      </c>
      <c r="J154" s="523">
        <f t="shared" si="29"/>
        <v>32293</v>
      </c>
      <c r="M154" s="417"/>
    </row>
    <row r="155" spans="1:13">
      <c r="A155" s="428">
        <v>42582</v>
      </c>
      <c r="B155" s="415">
        <f t="shared" ref="B155:B179" si="33">MONTH(MONTH(A155)&amp;0)</f>
        <v>3</v>
      </c>
      <c r="C155" s="416" t="str">
        <f t="shared" si="31"/>
        <v>Sep2016</v>
      </c>
      <c r="D155" s="416">
        <f t="shared" si="32"/>
        <v>42614</v>
      </c>
      <c r="E155" s="417">
        <v>2402</v>
      </c>
      <c r="F155" s="417">
        <v>12559</v>
      </c>
      <c r="G155" s="417">
        <v>17343</v>
      </c>
      <c r="H155" s="417">
        <v>72</v>
      </c>
      <c r="I155" s="417">
        <f t="shared" si="30"/>
        <v>17415</v>
      </c>
      <c r="J155" s="523">
        <f t="shared" si="29"/>
        <v>32376</v>
      </c>
    </row>
    <row r="156" spans="1:13">
      <c r="A156" s="428">
        <v>42613</v>
      </c>
      <c r="B156" s="415">
        <f t="shared" si="33"/>
        <v>3</v>
      </c>
      <c r="C156" s="416" t="str">
        <f t="shared" si="31"/>
        <v>Sep2016</v>
      </c>
      <c r="D156" s="416">
        <f t="shared" si="32"/>
        <v>42614</v>
      </c>
      <c r="E156" s="417">
        <v>2366</v>
      </c>
      <c r="F156" s="417">
        <v>12264</v>
      </c>
      <c r="G156" s="417">
        <v>17548</v>
      </c>
      <c r="H156" s="417">
        <v>70</v>
      </c>
      <c r="I156" s="417">
        <f t="shared" si="30"/>
        <v>17618</v>
      </c>
      <c r="J156" s="523">
        <f t="shared" si="29"/>
        <v>32248</v>
      </c>
    </row>
    <row r="157" spans="1:13">
      <c r="A157" s="428">
        <v>42643</v>
      </c>
      <c r="B157" s="415">
        <f t="shared" si="33"/>
        <v>3</v>
      </c>
      <c r="C157" s="416" t="str">
        <f t="shared" si="31"/>
        <v>Sep2016</v>
      </c>
      <c r="D157" s="416">
        <f t="shared" si="32"/>
        <v>42614</v>
      </c>
      <c r="E157" s="417">
        <v>2284</v>
      </c>
      <c r="F157" s="417">
        <v>12106</v>
      </c>
      <c r="G157" s="417">
        <v>17597</v>
      </c>
      <c r="H157" s="417">
        <v>74</v>
      </c>
      <c r="I157" s="417">
        <f t="shared" si="30"/>
        <v>17671</v>
      </c>
      <c r="J157" s="523">
        <f t="shared" si="29"/>
        <v>32061</v>
      </c>
    </row>
    <row r="158" spans="1:13">
      <c r="A158" s="428">
        <v>42674</v>
      </c>
      <c r="B158" s="415">
        <f t="shared" si="33"/>
        <v>4</v>
      </c>
      <c r="C158" s="416" t="str">
        <f t="shared" si="31"/>
        <v>dec2016</v>
      </c>
      <c r="D158" s="416">
        <f t="shared" si="32"/>
        <v>42705</v>
      </c>
      <c r="E158" s="417">
        <v>2329</v>
      </c>
      <c r="F158" s="417">
        <v>12387</v>
      </c>
      <c r="G158" s="417">
        <v>18135</v>
      </c>
      <c r="H158" s="417">
        <v>75</v>
      </c>
      <c r="I158" s="417">
        <f t="shared" si="30"/>
        <v>18210</v>
      </c>
      <c r="J158" s="523">
        <f t="shared" si="29"/>
        <v>32926</v>
      </c>
    </row>
    <row r="159" spans="1:13">
      <c r="A159" s="428">
        <v>42704</v>
      </c>
      <c r="B159" s="415">
        <f t="shared" si="33"/>
        <v>4</v>
      </c>
      <c r="C159" s="416" t="str">
        <f t="shared" si="31"/>
        <v>dec2016</v>
      </c>
      <c r="D159" s="416">
        <f t="shared" si="32"/>
        <v>42705</v>
      </c>
      <c r="E159" s="417">
        <v>2277</v>
      </c>
      <c r="F159" s="417">
        <v>12162</v>
      </c>
      <c r="G159" s="417">
        <v>18301</v>
      </c>
      <c r="H159" s="417">
        <v>74</v>
      </c>
      <c r="I159" s="417">
        <f t="shared" si="30"/>
        <v>18375</v>
      </c>
      <c r="J159" s="523">
        <f t="shared" si="29"/>
        <v>32814</v>
      </c>
    </row>
    <row r="160" spans="1:13">
      <c r="A160" s="428">
        <v>42735</v>
      </c>
      <c r="B160" s="415">
        <f t="shared" si="33"/>
        <v>4</v>
      </c>
      <c r="C160" s="416" t="str">
        <f t="shared" si="31"/>
        <v>dec2016</v>
      </c>
      <c r="D160" s="416">
        <f t="shared" si="32"/>
        <v>42705</v>
      </c>
      <c r="E160" s="417">
        <v>2375</v>
      </c>
      <c r="F160" s="417">
        <v>12933</v>
      </c>
      <c r="G160" s="417">
        <v>19017</v>
      </c>
      <c r="H160" s="417">
        <v>70</v>
      </c>
      <c r="I160" s="417">
        <f t="shared" si="30"/>
        <v>19087</v>
      </c>
      <c r="J160" s="523">
        <f t="shared" si="29"/>
        <v>34395</v>
      </c>
    </row>
    <row r="161" spans="1:10">
      <c r="A161" s="428">
        <v>42766</v>
      </c>
      <c r="B161" s="415">
        <f t="shared" si="33"/>
        <v>1</v>
      </c>
      <c r="C161" s="416" t="str">
        <f t="shared" si="31"/>
        <v>Mar2017</v>
      </c>
      <c r="D161" s="416">
        <f t="shared" si="32"/>
        <v>42795</v>
      </c>
      <c r="H161" s="417"/>
      <c r="I161" s="110"/>
      <c r="J161" s="538"/>
    </row>
    <row r="162" spans="1:10">
      <c r="A162" s="428">
        <v>42794</v>
      </c>
      <c r="B162" s="415">
        <f t="shared" si="33"/>
        <v>1</v>
      </c>
      <c r="C162" s="416" t="str">
        <f t="shared" si="31"/>
        <v>Mar2017</v>
      </c>
      <c r="D162" s="416">
        <f t="shared" si="32"/>
        <v>42795</v>
      </c>
      <c r="I162" s="110"/>
      <c r="J162" s="538"/>
    </row>
    <row r="163" spans="1:10">
      <c r="A163" s="428">
        <v>42825</v>
      </c>
      <c r="B163" s="415">
        <f t="shared" si="33"/>
        <v>1</v>
      </c>
      <c r="C163" s="416" t="str">
        <f t="shared" si="31"/>
        <v>Mar2017</v>
      </c>
      <c r="D163" s="416">
        <f t="shared" si="32"/>
        <v>42795</v>
      </c>
      <c r="I163" s="110"/>
      <c r="J163" s="538"/>
    </row>
    <row r="164" spans="1:10">
      <c r="A164" s="428">
        <v>42855</v>
      </c>
      <c r="B164" s="415">
        <f t="shared" si="33"/>
        <v>2</v>
      </c>
      <c r="C164" s="416" t="str">
        <f t="shared" si="31"/>
        <v>June2017</v>
      </c>
      <c r="D164" s="416">
        <f t="shared" si="32"/>
        <v>42887</v>
      </c>
      <c r="I164" s="110"/>
      <c r="J164" s="538"/>
    </row>
    <row r="165" spans="1:10">
      <c r="A165" s="428">
        <v>42886</v>
      </c>
      <c r="B165" s="415">
        <f t="shared" si="33"/>
        <v>2</v>
      </c>
      <c r="C165" s="416" t="str">
        <f t="shared" si="31"/>
        <v>June2017</v>
      </c>
      <c r="D165" s="416">
        <f t="shared" si="32"/>
        <v>42887</v>
      </c>
      <c r="I165" s="110"/>
      <c r="J165" s="538"/>
    </row>
    <row r="166" spans="1:10">
      <c r="A166" s="428">
        <v>42916</v>
      </c>
      <c r="B166" s="415">
        <f t="shared" si="33"/>
        <v>2</v>
      </c>
      <c r="C166" s="416" t="str">
        <f t="shared" si="31"/>
        <v>June2017</v>
      </c>
      <c r="D166" s="416">
        <f t="shared" si="32"/>
        <v>42887</v>
      </c>
      <c r="I166" s="110"/>
      <c r="J166" s="538"/>
    </row>
    <row r="167" spans="1:10">
      <c r="A167" s="428">
        <v>42947</v>
      </c>
      <c r="B167" s="415">
        <f t="shared" si="33"/>
        <v>3</v>
      </c>
      <c r="C167" s="416" t="str">
        <f t="shared" si="31"/>
        <v>Sep2017</v>
      </c>
      <c r="D167" s="416">
        <f t="shared" si="32"/>
        <v>42979</v>
      </c>
      <c r="I167" s="110"/>
      <c r="J167" s="538"/>
    </row>
    <row r="168" spans="1:10">
      <c r="A168" s="428">
        <v>42978</v>
      </c>
      <c r="B168" s="415">
        <f t="shared" si="33"/>
        <v>3</v>
      </c>
      <c r="C168" s="416" t="str">
        <f t="shared" si="31"/>
        <v>Sep2017</v>
      </c>
      <c r="D168" s="416">
        <f t="shared" si="32"/>
        <v>42979</v>
      </c>
      <c r="I168" s="110"/>
      <c r="J168" s="538"/>
    </row>
    <row r="169" spans="1:10">
      <c r="A169" s="428">
        <v>43008</v>
      </c>
      <c r="B169" s="415">
        <f t="shared" si="33"/>
        <v>3</v>
      </c>
      <c r="C169" s="416" t="str">
        <f t="shared" si="31"/>
        <v>Sep2017</v>
      </c>
      <c r="D169" s="416">
        <f t="shared" si="32"/>
        <v>42979</v>
      </c>
      <c r="I169" s="110"/>
      <c r="J169" s="538"/>
    </row>
    <row r="170" spans="1:10">
      <c r="A170" s="428">
        <v>43039</v>
      </c>
      <c r="B170" s="415">
        <f t="shared" si="33"/>
        <v>4</v>
      </c>
      <c r="C170" s="416" t="str">
        <f t="shared" si="31"/>
        <v>dec2017</v>
      </c>
      <c r="D170" s="416">
        <f t="shared" si="32"/>
        <v>43070</v>
      </c>
      <c r="I170" s="110"/>
      <c r="J170" s="538"/>
    </row>
    <row r="171" spans="1:10">
      <c r="A171" s="428">
        <v>43069</v>
      </c>
      <c r="B171" s="415">
        <f t="shared" si="33"/>
        <v>4</v>
      </c>
      <c r="C171" s="416" t="str">
        <f t="shared" si="31"/>
        <v>dec2017</v>
      </c>
      <c r="D171" s="416">
        <f t="shared" si="32"/>
        <v>43070</v>
      </c>
      <c r="I171" s="110"/>
      <c r="J171" s="538"/>
    </row>
    <row r="172" spans="1:10">
      <c r="A172" s="428">
        <v>43100</v>
      </c>
      <c r="B172" s="415">
        <f t="shared" si="33"/>
        <v>4</v>
      </c>
      <c r="C172" s="416" t="str">
        <f t="shared" si="31"/>
        <v>dec2017</v>
      </c>
      <c r="D172" s="416">
        <f t="shared" si="32"/>
        <v>43070</v>
      </c>
      <c r="I172" s="110"/>
      <c r="J172" s="538"/>
    </row>
    <row r="173" spans="1:10">
      <c r="A173" s="428">
        <v>43131</v>
      </c>
      <c r="B173" s="415">
        <f t="shared" si="33"/>
        <v>1</v>
      </c>
      <c r="C173" s="416" t="str">
        <f t="shared" si="31"/>
        <v>Mar2018</v>
      </c>
      <c r="D173" s="416">
        <f t="shared" si="32"/>
        <v>43160</v>
      </c>
      <c r="I173" s="110"/>
      <c r="J173" s="538"/>
    </row>
    <row r="174" spans="1:10">
      <c r="A174" s="428">
        <v>43159</v>
      </c>
      <c r="B174" s="415">
        <f t="shared" si="33"/>
        <v>1</v>
      </c>
      <c r="C174" s="416" t="str">
        <f t="shared" si="31"/>
        <v>Mar2018</v>
      </c>
      <c r="D174" s="416">
        <f t="shared" si="32"/>
        <v>43160</v>
      </c>
      <c r="I174" s="110"/>
      <c r="J174" s="538"/>
    </row>
    <row r="175" spans="1:10">
      <c r="A175" s="428">
        <v>43190</v>
      </c>
      <c r="B175" s="415">
        <f t="shared" si="33"/>
        <v>1</v>
      </c>
      <c r="C175" s="416" t="str">
        <f t="shared" si="31"/>
        <v>Mar2018</v>
      </c>
      <c r="D175" s="416">
        <f t="shared" si="32"/>
        <v>43160</v>
      </c>
      <c r="I175" s="110"/>
      <c r="J175" s="538"/>
    </row>
    <row r="176" spans="1:10">
      <c r="A176" s="428">
        <v>43220</v>
      </c>
      <c r="B176" s="415">
        <f t="shared" si="33"/>
        <v>2</v>
      </c>
      <c r="C176" s="416" t="str">
        <f t="shared" si="31"/>
        <v>June2018</v>
      </c>
      <c r="D176" s="416">
        <f t="shared" si="32"/>
        <v>43252</v>
      </c>
      <c r="I176" s="110"/>
      <c r="J176" s="538"/>
    </row>
    <row r="177" spans="1:10">
      <c r="A177" s="428">
        <v>43251</v>
      </c>
      <c r="B177" s="415">
        <f t="shared" si="33"/>
        <v>2</v>
      </c>
      <c r="C177" s="416" t="str">
        <f t="shared" si="31"/>
        <v>June2018</v>
      </c>
      <c r="D177" s="416">
        <f t="shared" si="32"/>
        <v>43252</v>
      </c>
      <c r="I177" s="110"/>
      <c r="J177" s="538"/>
    </row>
    <row r="178" spans="1:10">
      <c r="A178" s="428">
        <v>43281</v>
      </c>
      <c r="B178" s="415">
        <f t="shared" si="33"/>
        <v>2</v>
      </c>
      <c r="C178" s="416" t="str">
        <f t="shared" si="31"/>
        <v>June2018</v>
      </c>
      <c r="D178" s="416">
        <f t="shared" si="32"/>
        <v>43252</v>
      </c>
      <c r="I178" s="110"/>
      <c r="J178" s="538"/>
    </row>
    <row r="179" spans="1:10" ht="13.5" thickBot="1">
      <c r="A179" s="431">
        <v>43312</v>
      </c>
      <c r="B179" s="419">
        <f t="shared" si="33"/>
        <v>3</v>
      </c>
      <c r="C179" s="420" t="str">
        <f t="shared" ref="C179" si="34">IF(B179=4,"dec",IF(B179=1,"Mar", IF(B179=2,"June",IF(B179=3,"Sep",""))))&amp;YEAR(A179)</f>
        <v>Sep2018</v>
      </c>
      <c r="D179" s="420">
        <f t="shared" ref="D179" si="35">DATEVALUE(C179)</f>
        <v>43344</v>
      </c>
      <c r="E179" s="537"/>
      <c r="F179" s="537"/>
      <c r="G179" s="537"/>
      <c r="H179" s="537"/>
      <c r="I179" s="537"/>
      <c r="J179" s="535"/>
    </row>
  </sheetData>
  <mergeCells count="2">
    <mergeCell ref="A5:B5"/>
    <mergeCell ref="M5:N5"/>
  </mergeCells>
  <conditionalFormatting sqref="O57:S57 O59:S59 N7:P62 R57:S58">
    <cfRule type="containsErrors" dxfId="17" priority="2">
      <formula>ISERROR(N7)</formula>
    </cfRule>
  </conditionalFormatting>
  <conditionalFormatting sqref="Q58">
    <cfRule type="containsErrors" dxfId="16" priority="1">
      <formula>ISERROR(Q58)</formula>
    </cfRule>
  </conditionalFormatting>
  <hyperlinks>
    <hyperlink ref="A1" location="TableOfContents!A1" display="Back to contents page"/>
  </hyperlinks>
  <pageMargins left="0.70866141732283472" right="0.70866141732283472" top="0.74803149606299213" bottom="0.74803149606299213"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workbookViewId="0"/>
  </sheetViews>
  <sheetFormatPr defaultRowHeight="12.75"/>
  <cols>
    <col min="1" max="1" width="31" style="73" customWidth="1"/>
    <col min="2" max="2" width="15.28515625" style="73" customWidth="1"/>
    <col min="3" max="3" width="16" style="73" customWidth="1"/>
    <col min="4" max="4" width="16.28515625" style="73" customWidth="1"/>
    <col min="5" max="5" width="13.42578125" style="73" customWidth="1"/>
    <col min="6" max="6" width="10.7109375" style="73" customWidth="1"/>
    <col min="7" max="8" width="23.140625" style="73" customWidth="1"/>
    <col min="9" max="16384" width="9.140625" style="73"/>
  </cols>
  <sheetData>
    <row r="1" spans="1:8">
      <c r="A1" s="82" t="s">
        <v>152</v>
      </c>
    </row>
    <row r="4" spans="1:8" ht="18.75">
      <c r="B4" s="768" t="s">
        <v>211</v>
      </c>
      <c r="C4" s="768"/>
      <c r="D4" s="768"/>
      <c r="E4" s="768"/>
      <c r="F4" s="768"/>
      <c r="G4" s="768" t="s">
        <v>212</v>
      </c>
      <c r="H4" s="768"/>
    </row>
    <row r="5" spans="1:8" ht="18.75">
      <c r="A5" s="27"/>
      <c r="B5" s="757" t="s">
        <v>82</v>
      </c>
      <c r="C5" s="758"/>
      <c r="D5" s="759" t="s">
        <v>85</v>
      </c>
      <c r="E5" s="769"/>
      <c r="F5" s="769"/>
      <c r="G5" s="767" t="s">
        <v>250</v>
      </c>
      <c r="H5" s="760"/>
    </row>
    <row r="6" spans="1:8" ht="32.1" customHeight="1">
      <c r="A6" s="747" t="s">
        <v>117</v>
      </c>
      <c r="B6" s="20" t="s">
        <v>99</v>
      </c>
      <c r="C6" s="60" t="s">
        <v>182</v>
      </c>
      <c r="D6" s="20" t="s">
        <v>99</v>
      </c>
      <c r="E6" s="4" t="s">
        <v>182</v>
      </c>
      <c r="F6" s="4" t="s">
        <v>183</v>
      </c>
      <c r="G6" s="20" t="s">
        <v>99</v>
      </c>
      <c r="H6" s="4" t="s">
        <v>182</v>
      </c>
    </row>
    <row r="7" spans="1:8" ht="18.75">
      <c r="A7" s="74" t="s">
        <v>206</v>
      </c>
      <c r="B7" s="661">
        <f>ROUND(INDEX( 'CourtVolumeCaseDispCat '!C53:C72,MATCH(About!C33,  'CourtVolumeCaseDispCat '!B53:B72,0)),-2)</f>
        <v>3000</v>
      </c>
      <c r="C7" s="662">
        <f>INDEX( 'CourtVolumeCaseDispCat '!C53:C72,MATCH(About!C33,  'CourtVolumeCaseDispCat '!B53:B72,0))/INDEX( 'CourtVolumeCaseDispCat '!C53:C72,MATCH(About!C34,  'CourtVolumeCaseDispCat '!B53:B72,0))-1</f>
        <v>-5.7686212361331202E-2</v>
      </c>
      <c r="D7" s="661">
        <f>ROUND(SUM(INDEX('CourtVolumeCaseDispCat '!C53:C72,MATCH(EDATE(About!C33,-9), 'CourtVolumeCaseDispCat '!B53:B72,0)):INDEX( 'CourtVolumeCaseDispCat '!C53:C72,MATCH(About!C33, 'CourtVolumeCaseDispCat '!B53:B72,0))),-2)</f>
        <v>13000</v>
      </c>
      <c r="E7" s="663">
        <f>'CourtVolumeCaseDispCat '!C78</f>
        <v>-3.6718981344388557E-2</v>
      </c>
      <c r="F7" s="663"/>
      <c r="G7" s="657">
        <f>INDEX(CasesOnHand!N7:N58,MATCH(About!B33,  CasesOnHand!M7:M58,0))</f>
        <v>2375</v>
      </c>
      <c r="H7" s="667">
        <f>INDEX( CasesOnHand!N7:N58,MATCH(About!B33, CasesOnHand!M7:M58,0))/INDEX( CasesOnHand!N7:N58,MATCH(About!B34, CasesOnHand!M7:M58,0))-1</f>
        <v>-2.4239934264585039E-2</v>
      </c>
    </row>
    <row r="8" spans="1:8" ht="18.75">
      <c r="A8" s="74" t="s">
        <v>205</v>
      </c>
      <c r="B8" s="661">
        <f>ROUND(INDEX( 'CourtVolumeCaseDispCat '!D53:D72,MATCH(About!C33,  'CourtVolumeCaseDispCat '!B53:B72,0)),-2)</f>
        <v>15000</v>
      </c>
      <c r="C8" s="662">
        <f>INDEX( 'CourtVolumeCaseDispCat '!D53:D72,MATCH(About!C33,  'CourtVolumeCaseDispCat '!B53:B72,0))/INDEX( 'CourtVolumeCaseDispCat '!D53:D72,MATCH(About!C34,  'CourtVolumeCaseDispCat '!B53:B72,0))-1</f>
        <v>1.2738424209745913E-2</v>
      </c>
      <c r="D8" s="661">
        <f>ROUND(SUM(INDEX('CourtVolumeCaseDispCat '!D53:D72,MATCH(EDATE(About!C33,-9), 'CourtVolumeCaseDispCat '!B53:B72,0)):INDEX( 'CourtVolumeCaseDispCat '!D53:D72,MATCH(About!C33, 'CourtVolumeCaseDispCat '!B53:B72,0))),-2)</f>
        <v>63700</v>
      </c>
      <c r="E8" s="663">
        <f>'CourtVolumeCaseDispCat '!D78</f>
        <v>-2.7726432532347856E-3</v>
      </c>
      <c r="F8" s="663"/>
      <c r="G8" s="657">
        <f>INDEX(CasesOnHand!O7:O58,MATCH(About!B33,  CasesOnHand!M7:M58,0))</f>
        <v>12933</v>
      </c>
      <c r="H8" s="658">
        <f>INDEX( CasesOnHand!O7:O58,MATCH(About!B33, CasesOnHand!M7:M58,0))/INDEX( CasesOnHand!O7:O58,MATCH(About!B34, CasesOnHand!M7:M58,0))-1</f>
        <v>2.6510040479403196E-2</v>
      </c>
    </row>
    <row r="9" spans="1:8" ht="18.75">
      <c r="A9" s="74" t="s">
        <v>213</v>
      </c>
      <c r="B9" s="661">
        <f>ROUND(INDEX('CourtVolumeCaseDispCat '!E53:E72,MATCH(About!C33, 'CourtVolumeCaseDispCat '!B53:B72,0)),-2)</f>
        <v>9600</v>
      </c>
      <c r="C9" s="662">
        <f>INDEX( 'CourtVolumeCaseDispCat '!E53:E72,MATCH(About!C33,  'CourtVolumeCaseDispCat '!B53:B72,0))/INDEX( 'CourtVolumeCaseDispCat '!E53:E72,MATCH(About!C34,  'CourtVolumeCaseDispCat '!B53:B72,0))-1</f>
        <v>8.9304475730196398E-3</v>
      </c>
      <c r="D9" s="661">
        <f>ROUND(SUM(INDEX('CourtVolumeCaseDispCat '!E53:E72,MATCH(EDATE(About!C33,-9), 'CourtVolumeCaseDispCat '!B53:B72,0)):INDEX( 'CourtVolumeCaseDispCat '!E53:E72,MATCH(About!C33, 'CourtVolumeCaseDispCat '!B53:B72,0))),-2)</f>
        <v>41100</v>
      </c>
      <c r="E9" s="663">
        <f>'CourtVolumeCaseDispCat '!E78</f>
        <v>5.3289203612479463E-2</v>
      </c>
      <c r="F9" s="663"/>
      <c r="G9" s="657">
        <f>INDEX(CasesOnHand!R7:R58,MATCH(About!B33,  CasesOnHand!M7:M58,0))</f>
        <v>19087</v>
      </c>
      <c r="H9" s="658">
        <f>INDEX( CasesOnHand!R7:R58,MATCH(About!B33, CasesOnHand!M7:M58,0))/INDEX( CasesOnHand!R7:R58,MATCH(About!B34, CasesOnHand!M7:M58,0))-1</f>
        <v>0.16051559554934025</v>
      </c>
    </row>
    <row r="10" spans="1:8" ht="18.75">
      <c r="A10" s="748" t="s">
        <v>63</v>
      </c>
      <c r="B10" s="664">
        <f>SUM(B7:B9)</f>
        <v>27600</v>
      </c>
      <c r="C10" s="665">
        <f>INDEX( 'CourtVolumeCaseDispCat '!F53:F72,MATCH(About!C33,  'CourtVolumeCaseDispCat '!B53:B72,0))/INDEX( 'CourtVolumeCaseDispCat '!F53:F72,MATCH(About!C34,  'CourtVolumeCaseDispCat '!B53:B72,0))-1</f>
        <v>3.3442384587423213E-3</v>
      </c>
      <c r="D10" s="664">
        <f>SUM(D7:D9)</f>
        <v>117800</v>
      </c>
      <c r="E10" s="666">
        <f>'CourtVolumeCaseDispCat '!F78</f>
        <v>1.2069943776757519E-2</v>
      </c>
      <c r="F10" s="666">
        <f>'CourtVolumeCaseDispCat '!D38/'CourtVolumeCaseDispCat '!D12-1</f>
        <v>-0.42501130754557437</v>
      </c>
      <c r="G10" s="659">
        <f>INDEX(CasesOnHand!S7:S58,MATCH(About!B33,  CasesOnHand!M7:M58,0))</f>
        <v>34395</v>
      </c>
      <c r="H10" s="660">
        <f>INDEX( CasesOnHand!S7:S58,MATCH(About!B33, CasesOnHand!M7:M58,0))/INDEX( CasesOnHand!S7:S58,MATCH(About!B34, CasesOnHand!M7:M58,0))-1</f>
        <v>9.2598475222363419E-2</v>
      </c>
    </row>
    <row r="11" spans="1:8">
      <c r="C11" s="111"/>
    </row>
    <row r="12" spans="1:8">
      <c r="A12" s="73" t="s">
        <v>209</v>
      </c>
    </row>
  </sheetData>
  <mergeCells count="5">
    <mergeCell ref="G5:H5"/>
    <mergeCell ref="G4:H4"/>
    <mergeCell ref="B5:C5"/>
    <mergeCell ref="D5:F5"/>
    <mergeCell ref="B4:F4"/>
  </mergeCells>
  <hyperlinks>
    <hyperlink ref="A1" location="TableOfContents!A1" display="Back to contents page"/>
  </hyperlinks>
  <pageMargins left="0.39370078740157483" right="0.39370078740157483" top="0.39370078740157483" bottom="0.59055118110236227" header="0.31496062992125984" footer="0.31496062992125984"/>
  <pageSetup paperSize="9" scale="77" orientation="portrait" r:id="rId1"/>
  <headerFooter>
    <oddFooter>&amp;L&amp;F&amp;CPag &amp;P of &amp;N  &amp;R&amp;D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54</vt:i4>
      </vt:variant>
    </vt:vector>
  </HeadingPairs>
  <TitlesOfParts>
    <vt:vector size="90" baseType="lpstr">
      <vt:lpstr>TableOfContents</vt:lpstr>
      <vt:lpstr>About</vt:lpstr>
      <vt:lpstr>PoliceProceedings</vt:lpstr>
      <vt:lpstr>ProceedingsTable</vt:lpstr>
      <vt:lpstr>ProceedingsChart</vt:lpstr>
      <vt:lpstr>CourtVolumeCaseDispCat </vt:lpstr>
      <vt:lpstr>CourtWorkload</vt:lpstr>
      <vt:lpstr>CasesOnHand</vt:lpstr>
      <vt:lpstr>CourtVolumeTable</vt:lpstr>
      <vt:lpstr>CourtVolumeCharts</vt:lpstr>
      <vt:lpstr>CrownLawTotal</vt:lpstr>
      <vt:lpstr>CrownLawCases</vt:lpstr>
      <vt:lpstr>CrownLawTable</vt:lpstr>
      <vt:lpstr>CrownLawCharts</vt:lpstr>
      <vt:lpstr>LegalAid</vt:lpstr>
      <vt:lpstr>LegalAidJurisdictions</vt:lpstr>
      <vt:lpstr>LegalAidTable </vt:lpstr>
      <vt:lpstr>LegalAidCharts</vt:lpstr>
      <vt:lpstr>SentenceMix</vt:lpstr>
      <vt:lpstr>SentenceMixTable  </vt:lpstr>
      <vt:lpstr>SentenceMixChart</vt:lpstr>
      <vt:lpstr>Monetary</vt:lpstr>
      <vt:lpstr>MonetaryTable</vt:lpstr>
      <vt:lpstr>MonetaryCharts</vt:lpstr>
      <vt:lpstr>CommunityInfo </vt:lpstr>
      <vt:lpstr>CommunityStarts</vt:lpstr>
      <vt:lpstr>CommunityTable</vt:lpstr>
      <vt:lpstr>CommunityMusters</vt:lpstr>
      <vt:lpstr>CommunityTimes</vt:lpstr>
      <vt:lpstr>ProvisionOfInfo</vt:lpstr>
      <vt:lpstr>PostSentStartsMuster</vt:lpstr>
      <vt:lpstr>CommunityCharts</vt:lpstr>
      <vt:lpstr>PrisonPop</vt:lpstr>
      <vt:lpstr>PrisonPopTable</vt:lpstr>
      <vt:lpstr>TimeOnRemand</vt:lpstr>
      <vt:lpstr>PrisonCharts</vt:lpstr>
      <vt:lpstr>About!Print_Area</vt:lpstr>
      <vt:lpstr>CasesOnHand!Print_Area</vt:lpstr>
      <vt:lpstr>CommunityCharts!Print_Area</vt:lpstr>
      <vt:lpstr>'CommunityInfo '!Print_Area</vt:lpstr>
      <vt:lpstr>CommunityMusters!Print_Area</vt:lpstr>
      <vt:lpstr>CommunityStarts!Print_Area</vt:lpstr>
      <vt:lpstr>CommunityTable!Print_Area</vt:lpstr>
      <vt:lpstr>CommunityTimes!Print_Area</vt:lpstr>
      <vt:lpstr>'CourtVolumeCaseDispCat '!Print_Area</vt:lpstr>
      <vt:lpstr>CourtVolumeCharts!Print_Area</vt:lpstr>
      <vt:lpstr>CourtVolumeTable!Print_Area</vt:lpstr>
      <vt:lpstr>CourtWorkload!Print_Area</vt:lpstr>
      <vt:lpstr>CrownLawCases!Print_Area</vt:lpstr>
      <vt:lpstr>CrownLawCharts!Print_Area</vt:lpstr>
      <vt:lpstr>CrownLawTable!Print_Area</vt:lpstr>
      <vt:lpstr>CrownLawTotal!Print_Area</vt:lpstr>
      <vt:lpstr>LegalAid!Print_Area</vt:lpstr>
      <vt:lpstr>LegalAidJurisdictions!Print_Area</vt:lpstr>
      <vt:lpstr>'LegalAidTable '!Print_Area</vt:lpstr>
      <vt:lpstr>Monetary!Print_Area</vt:lpstr>
      <vt:lpstr>MonetaryCharts!Print_Area</vt:lpstr>
      <vt:lpstr>MonetaryTable!Print_Area</vt:lpstr>
      <vt:lpstr>PoliceProceedings!Print_Area</vt:lpstr>
      <vt:lpstr>PostSentStartsMuster!Print_Area</vt:lpstr>
      <vt:lpstr>PrisonCharts!Print_Area</vt:lpstr>
      <vt:lpstr>PrisonPop!Print_Area</vt:lpstr>
      <vt:lpstr>PrisonPopTable!Print_Area</vt:lpstr>
      <vt:lpstr>ProceedingsChart!Print_Area</vt:lpstr>
      <vt:lpstr>ProceedingsTable!Print_Area</vt:lpstr>
      <vt:lpstr>SentenceMix!Print_Area</vt:lpstr>
      <vt:lpstr>SentenceMixChart!Print_Area</vt:lpstr>
      <vt:lpstr>'SentenceMixTable  '!Print_Area</vt:lpstr>
      <vt:lpstr>TableOfContents!Print_Area</vt:lpstr>
      <vt:lpstr>TimeOnRemand!Print_Area</vt:lpstr>
      <vt:lpstr>CommunityCharts!Print_Titles</vt:lpstr>
      <vt:lpstr>CommunityMusters!Print_Titles</vt:lpstr>
      <vt:lpstr>CommunityStarts!Print_Titles</vt:lpstr>
      <vt:lpstr>CommunityTimes!Print_Titles</vt:lpstr>
      <vt:lpstr>'CourtVolumeCaseDispCat '!Print_Titles</vt:lpstr>
      <vt:lpstr>CourtWorkload!Print_Titles</vt:lpstr>
      <vt:lpstr>CrownLawCases!Print_Titles</vt:lpstr>
      <vt:lpstr>CrownLawCharts!Print_Titles</vt:lpstr>
      <vt:lpstr>CrownLawTotal!Print_Titles</vt:lpstr>
      <vt:lpstr>LegalAid!Print_Titles</vt:lpstr>
      <vt:lpstr>LegalAidCharts!Print_Titles</vt:lpstr>
      <vt:lpstr>LegalAidJurisdictions!Print_Titles</vt:lpstr>
      <vt:lpstr>'LegalAidTable '!Print_Titles</vt:lpstr>
      <vt:lpstr>Monetary!Print_Titles</vt:lpstr>
      <vt:lpstr>MonetaryCharts!Print_Titles</vt:lpstr>
      <vt:lpstr>PostSentStartsMuster!Print_Titles</vt:lpstr>
      <vt:lpstr>PrisonCharts!Print_Titles</vt:lpstr>
      <vt:lpstr>PrisonPop!Print_Titles</vt:lpstr>
      <vt:lpstr>SentenceMix!Print_Titles</vt:lpstr>
      <vt:lpstr>TimeOnRemand!Print_Titles</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Eltayeb, Shaza</dc:creator>
  <cp:lastModifiedBy>Henderson</cp:lastModifiedBy>
  <cp:lastPrinted>2016-08-10T22:02:49Z</cp:lastPrinted>
  <dcterms:created xsi:type="dcterms:W3CDTF">2016-02-16T03:51:49Z</dcterms:created>
  <dcterms:modified xsi:type="dcterms:W3CDTF">2017-06-26T04:15:42Z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2125031737</vt:i4>
  </property>
  <property fmtid="{D5CDD505-2E9C-101B-9397-08002B2CF9AE}" pid="3" name="_NewReviewCycle">
    <vt:lpwstr/>
  </property>
  <property fmtid="{D5CDD505-2E9C-101B-9397-08002B2CF9AE}" pid="4" name="_EmailSubject">
    <vt:lpwstr>Outlook report</vt:lpwstr>
  </property>
  <property fmtid="{D5CDD505-2E9C-101B-9397-08002B2CF9AE}" pid="5" name="_AuthorEmail">
    <vt:lpwstr>Shaza.Eltayeb@justice.govt.nz</vt:lpwstr>
  </property>
  <property fmtid="{D5CDD505-2E9C-101B-9397-08002B2CF9AE}" pid="6" name="_AuthorEmailDisplayName">
    <vt:lpwstr>Eltayeb, Shaza</vt:lpwstr>
  </property>
  <property fmtid="{D5CDD505-2E9C-101B-9397-08002B2CF9AE}" pid="7" name="_ReviewingToolsShownOnce">
    <vt:lpwstr/>
  </property>
</Properties>
</file>